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530" activeTab="1"/>
  </bookViews>
  <sheets>
    <sheet name="Приложение 1" sheetId="4" r:id="rId1"/>
    <sheet name="Приложение 2" sheetId="3" r:id="rId2"/>
  </sheets>
  <definedNames>
    <definedName name="_xlnm._FilterDatabase" localSheetId="0" hidden="1">'Приложение 1'!$A$6:$P$210</definedName>
    <definedName name="_xlnm.Print_Titles" localSheetId="1">'Приложение 2'!$A:$K,'Приложение 2'!$3:$5</definedName>
    <definedName name="_xlnm.Print_Area" localSheetId="0">'Приложение 1'!$A$1:$H$210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0" i="4" l="1"/>
  <c r="G210" i="4"/>
  <c r="F209" i="4"/>
  <c r="E209" i="4"/>
  <c r="H208" i="4"/>
  <c r="G208" i="4"/>
  <c r="F207" i="4"/>
  <c r="E207" i="4"/>
  <c r="F206" i="4"/>
  <c r="H206" i="4" s="1"/>
  <c r="E206" i="4"/>
  <c r="G206" i="4" s="1"/>
  <c r="H204" i="4"/>
  <c r="G204" i="4"/>
  <c r="F203" i="4"/>
  <c r="E203" i="4"/>
  <c r="H202" i="4"/>
  <c r="G202" i="4"/>
  <c r="F201" i="4"/>
  <c r="E201" i="4"/>
  <c r="H201" i="4" s="1"/>
  <c r="F200" i="4"/>
  <c r="F199" i="4" s="1"/>
  <c r="E200" i="4"/>
  <c r="E199" i="4" s="1"/>
  <c r="H198" i="4"/>
  <c r="G198" i="4"/>
  <c r="F197" i="4"/>
  <c r="E197" i="4"/>
  <c r="H196" i="4"/>
  <c r="G196" i="4"/>
  <c r="F195" i="4"/>
  <c r="G195" i="4" s="1"/>
  <c r="E195" i="4"/>
  <c r="H194" i="4"/>
  <c r="G194" i="4"/>
  <c r="F193" i="4"/>
  <c r="E193" i="4"/>
  <c r="H192" i="4"/>
  <c r="G192" i="4"/>
  <c r="G191" i="4"/>
  <c r="F191" i="4"/>
  <c r="E191" i="4"/>
  <c r="H191" i="4" s="1"/>
  <c r="F190" i="4"/>
  <c r="F189" i="4" s="1"/>
  <c r="E190" i="4"/>
  <c r="E189" i="4" s="1"/>
  <c r="H188" i="4"/>
  <c r="G188" i="4"/>
  <c r="F187" i="4"/>
  <c r="E187" i="4"/>
  <c r="H186" i="4"/>
  <c r="G186" i="4"/>
  <c r="F185" i="4"/>
  <c r="H185" i="4" s="1"/>
  <c r="E185" i="4"/>
  <c r="H184" i="4"/>
  <c r="G184" i="4"/>
  <c r="G183" i="4"/>
  <c r="F183" i="4"/>
  <c r="E183" i="4"/>
  <c r="F182" i="4"/>
  <c r="E182" i="4"/>
  <c r="E181" i="4" s="1"/>
  <c r="H180" i="4"/>
  <c r="G180" i="4"/>
  <c r="F179" i="4"/>
  <c r="G179" i="4" s="1"/>
  <c r="E179" i="4"/>
  <c r="H178" i="4"/>
  <c r="G178" i="4"/>
  <c r="F177" i="4"/>
  <c r="E177" i="4"/>
  <c r="H176" i="4"/>
  <c r="G176" i="4"/>
  <c r="F175" i="4"/>
  <c r="E175" i="4"/>
  <c r="H174" i="4"/>
  <c r="G174" i="4"/>
  <c r="F173" i="4"/>
  <c r="G173" i="4" s="1"/>
  <c r="E173" i="4"/>
  <c r="H172" i="4"/>
  <c r="G172" i="4"/>
  <c r="H171" i="4"/>
  <c r="G171" i="4"/>
  <c r="E171" i="4"/>
  <c r="F170" i="4"/>
  <c r="E170" i="4"/>
  <c r="H169" i="4"/>
  <c r="G169" i="4"/>
  <c r="E168" i="4"/>
  <c r="E101" i="4" s="1"/>
  <c r="E167" i="4"/>
  <c r="H167" i="4" s="1"/>
  <c r="F166" i="4"/>
  <c r="F165" i="4"/>
  <c r="E165" i="4"/>
  <c r="F164" i="4"/>
  <c r="F163" i="4"/>
  <c r="H161" i="4"/>
  <c r="G161" i="4"/>
  <c r="F160" i="4"/>
  <c r="E160" i="4"/>
  <c r="H160" i="4" s="1"/>
  <c r="H159" i="4"/>
  <c r="G159" i="4"/>
  <c r="F158" i="4"/>
  <c r="E158" i="4"/>
  <c r="H157" i="4"/>
  <c r="G157" i="4"/>
  <c r="F156" i="4"/>
  <c r="E156" i="4"/>
  <c r="F155" i="4"/>
  <c r="H155" i="4" s="1"/>
  <c r="E155" i="4"/>
  <c r="E154" i="4" s="1"/>
  <c r="H153" i="4"/>
  <c r="G153" i="4"/>
  <c r="F152" i="4"/>
  <c r="G152" i="4" s="1"/>
  <c r="E152" i="4"/>
  <c r="F151" i="4"/>
  <c r="E151" i="4"/>
  <c r="E150" i="4" s="1"/>
  <c r="H149" i="4"/>
  <c r="G149" i="4"/>
  <c r="F148" i="4"/>
  <c r="E148" i="4"/>
  <c r="H148" i="4" s="1"/>
  <c r="H147" i="4"/>
  <c r="G147" i="4"/>
  <c r="F146" i="4"/>
  <c r="E146" i="4"/>
  <c r="H145" i="4"/>
  <c r="G145" i="4"/>
  <c r="F144" i="4"/>
  <c r="E144" i="4"/>
  <c r="F143" i="4"/>
  <c r="H143" i="4" s="1"/>
  <c r="E143" i="4"/>
  <c r="E142" i="4" s="1"/>
  <c r="H141" i="4"/>
  <c r="G141" i="4"/>
  <c r="F140" i="4"/>
  <c r="G140" i="4" s="1"/>
  <c r="E140" i="4"/>
  <c r="H139" i="4"/>
  <c r="G139" i="4"/>
  <c r="F138" i="4"/>
  <c r="E138" i="4"/>
  <c r="H137" i="4"/>
  <c r="G137" i="4"/>
  <c r="F136" i="4"/>
  <c r="E136" i="4"/>
  <c r="G136" i="4" s="1"/>
  <c r="H135" i="4"/>
  <c r="G135" i="4"/>
  <c r="F134" i="4"/>
  <c r="E134" i="4"/>
  <c r="F133" i="4"/>
  <c r="F132" i="4" s="1"/>
  <c r="E133" i="4"/>
  <c r="E132" i="4" s="1"/>
  <c r="H131" i="4"/>
  <c r="G131" i="4"/>
  <c r="F130" i="4"/>
  <c r="E130" i="4"/>
  <c r="H129" i="4"/>
  <c r="G129" i="4"/>
  <c r="F128" i="4"/>
  <c r="E128" i="4"/>
  <c r="F127" i="4"/>
  <c r="E127" i="4"/>
  <c r="E126" i="4" s="1"/>
  <c r="H125" i="4"/>
  <c r="G125" i="4"/>
  <c r="F124" i="4"/>
  <c r="E124" i="4"/>
  <c r="H123" i="4"/>
  <c r="G123" i="4"/>
  <c r="F122" i="4"/>
  <c r="E122" i="4"/>
  <c r="H121" i="4"/>
  <c r="G121" i="4"/>
  <c r="F120" i="4"/>
  <c r="E120" i="4"/>
  <c r="H119" i="4"/>
  <c r="G119" i="4"/>
  <c r="F118" i="4"/>
  <c r="E118" i="4"/>
  <c r="F117" i="4"/>
  <c r="E117" i="4"/>
  <c r="E116" i="4"/>
  <c r="F115" i="4"/>
  <c r="E115" i="4"/>
  <c r="E114" i="4" s="1"/>
  <c r="F113" i="4"/>
  <c r="E113" i="4"/>
  <c r="E112" i="4" s="1"/>
  <c r="F111" i="4"/>
  <c r="E111" i="4"/>
  <c r="E110" i="4" s="1"/>
  <c r="F109" i="4"/>
  <c r="E109" i="4"/>
  <c r="E21" i="4" s="1"/>
  <c r="E20" i="4" s="1"/>
  <c r="F107" i="4"/>
  <c r="E107" i="4"/>
  <c r="E106" i="4" s="1"/>
  <c r="F105" i="4"/>
  <c r="E105" i="4"/>
  <c r="F104" i="4"/>
  <c r="F103" i="4" s="1"/>
  <c r="E104" i="4"/>
  <c r="F102" i="4"/>
  <c r="E102" i="4"/>
  <c r="F101" i="4"/>
  <c r="F97" i="4" s="1"/>
  <c r="F100" i="4"/>
  <c r="H94" i="4"/>
  <c r="G94" i="4"/>
  <c r="H93" i="4"/>
  <c r="G93" i="4"/>
  <c r="F92" i="4"/>
  <c r="E92" i="4"/>
  <c r="H92" i="4" s="1"/>
  <c r="F91" i="4"/>
  <c r="E91" i="4"/>
  <c r="F90" i="4"/>
  <c r="E90" i="4"/>
  <c r="E89" i="4" s="1"/>
  <c r="E88" i="4"/>
  <c r="E37" i="4" s="1"/>
  <c r="E87" i="4"/>
  <c r="H87" i="4" s="1"/>
  <c r="F86" i="4"/>
  <c r="F85" i="4"/>
  <c r="F84" i="4"/>
  <c r="H66" i="4"/>
  <c r="G66" i="4"/>
  <c r="H65" i="4"/>
  <c r="G65" i="4"/>
  <c r="F64" i="4"/>
  <c r="E64" i="4"/>
  <c r="F63" i="4"/>
  <c r="F61" i="4" s="1"/>
  <c r="E63" i="4"/>
  <c r="F62" i="4"/>
  <c r="E62" i="4"/>
  <c r="H62" i="4" s="1"/>
  <c r="H52" i="4"/>
  <c r="G52" i="4"/>
  <c r="H51" i="4"/>
  <c r="E51" i="4"/>
  <c r="G51" i="4" s="1"/>
  <c r="F50" i="4"/>
  <c r="F49" i="4"/>
  <c r="G49" i="4" s="1"/>
  <c r="E49" i="4"/>
  <c r="F48" i="4"/>
  <c r="H46" i="4"/>
  <c r="G46" i="4"/>
  <c r="H45" i="4"/>
  <c r="G45" i="4"/>
  <c r="F44" i="4"/>
  <c r="G44" i="4" s="1"/>
  <c r="E44" i="4"/>
  <c r="F43" i="4"/>
  <c r="E43" i="4"/>
  <c r="F42" i="4"/>
  <c r="E42" i="4"/>
  <c r="G40" i="4"/>
  <c r="F40" i="4"/>
  <c r="H40" i="4" s="1"/>
  <c r="E40" i="4"/>
  <c r="G39" i="4"/>
  <c r="F39" i="4"/>
  <c r="F31" i="4" s="1"/>
  <c r="E39" i="4"/>
  <c r="G38" i="4"/>
  <c r="F38" i="4"/>
  <c r="H38" i="4" s="1"/>
  <c r="E38" i="4"/>
  <c r="F37" i="4"/>
  <c r="F36" i="4"/>
  <c r="F34" i="4" s="1"/>
  <c r="F35" i="4"/>
  <c r="E35" i="4"/>
  <c r="H35" i="4" s="1"/>
  <c r="F33" i="4"/>
  <c r="E29" i="4"/>
  <c r="E28" i="4" s="1"/>
  <c r="E27" i="4"/>
  <c r="E26" i="4"/>
  <c r="F25" i="4"/>
  <c r="E25" i="4"/>
  <c r="E19" i="4"/>
  <c r="H26" i="4" l="1"/>
  <c r="E23" i="4"/>
  <c r="E22" i="4" s="1"/>
  <c r="F26" i="4"/>
  <c r="E31" i="4"/>
  <c r="G31" i="4" s="1"/>
  <c r="F32" i="4"/>
  <c r="F30" i="4" s="1"/>
  <c r="H39" i="4"/>
  <c r="E48" i="4"/>
  <c r="E47" i="4" s="1"/>
  <c r="E50" i="4"/>
  <c r="G62" i="4"/>
  <c r="H90" i="4"/>
  <c r="G120" i="4"/>
  <c r="H124" i="4"/>
  <c r="G127" i="4"/>
  <c r="G134" i="4"/>
  <c r="H136" i="4"/>
  <c r="F142" i="4"/>
  <c r="H151" i="4"/>
  <c r="E163" i="4"/>
  <c r="H170" i="4"/>
  <c r="G189" i="4"/>
  <c r="H207" i="4"/>
  <c r="E24" i="4"/>
  <c r="G35" i="4"/>
  <c r="F47" i="4"/>
  <c r="H50" i="4"/>
  <c r="E100" i="4"/>
  <c r="E12" i="4" s="1"/>
  <c r="E108" i="4"/>
  <c r="H128" i="4"/>
  <c r="H130" i="4"/>
  <c r="F154" i="4"/>
  <c r="G165" i="4"/>
  <c r="G203" i="4"/>
  <c r="E16" i="4"/>
  <c r="E15" i="4" s="1"/>
  <c r="E61" i="4"/>
  <c r="F99" i="4"/>
  <c r="G175" i="4"/>
  <c r="H179" i="4"/>
  <c r="E41" i="4"/>
  <c r="H42" i="4"/>
  <c r="G47" i="4"/>
  <c r="H47" i="4"/>
  <c r="E33" i="4"/>
  <c r="H37" i="4"/>
  <c r="G37" i="4"/>
  <c r="G61" i="4"/>
  <c r="E97" i="4"/>
  <c r="G97" i="4" s="1"/>
  <c r="E14" i="4"/>
  <c r="G156" i="4"/>
  <c r="H189" i="4"/>
  <c r="G48" i="4"/>
  <c r="G50" i="4"/>
  <c r="G64" i="4"/>
  <c r="H88" i="4"/>
  <c r="G122" i="4"/>
  <c r="H133" i="4"/>
  <c r="H140" i="4"/>
  <c r="G144" i="4"/>
  <c r="H146" i="4"/>
  <c r="H158" i="4"/>
  <c r="H168" i="4"/>
  <c r="H182" i="4"/>
  <c r="H187" i="4"/>
  <c r="G190" i="4"/>
  <c r="H199" i="4"/>
  <c r="H209" i="4"/>
  <c r="E36" i="4"/>
  <c r="H43" i="4"/>
  <c r="H44" i="4"/>
  <c r="H48" i="4"/>
  <c r="H49" i="4"/>
  <c r="G63" i="4"/>
  <c r="H64" i="4"/>
  <c r="G87" i="4"/>
  <c r="F89" i="4"/>
  <c r="E96" i="4"/>
  <c r="E98" i="4"/>
  <c r="H100" i="4"/>
  <c r="H104" i="4"/>
  <c r="G117" i="4"/>
  <c r="G124" i="4"/>
  <c r="G130" i="4"/>
  <c r="G146" i="4"/>
  <c r="F150" i="4"/>
  <c r="G158" i="4"/>
  <c r="G167" i="4"/>
  <c r="H195" i="4"/>
  <c r="H197" i="4"/>
  <c r="F205" i="4"/>
  <c r="H61" i="4"/>
  <c r="H120" i="4"/>
  <c r="G151" i="4"/>
  <c r="H152" i="4"/>
  <c r="G170" i="4"/>
  <c r="E205" i="4"/>
  <c r="G205" i="4" s="1"/>
  <c r="H63" i="4"/>
  <c r="E84" i="4"/>
  <c r="H84" i="4" s="1"/>
  <c r="G91" i="4"/>
  <c r="F96" i="4"/>
  <c r="H96" i="4" s="1"/>
  <c r="H118" i="4"/>
  <c r="H138" i="4"/>
  <c r="H175" i="4"/>
  <c r="H177" i="4"/>
  <c r="G185" i="4"/>
  <c r="H190" i="4"/>
  <c r="G193" i="4"/>
  <c r="H200" i="4"/>
  <c r="G207" i="4"/>
  <c r="F41" i="4"/>
  <c r="G42" i="4"/>
  <c r="G43" i="4"/>
  <c r="E8" i="4"/>
  <c r="E95" i="4"/>
  <c r="G111" i="4"/>
  <c r="F27" i="4"/>
  <c r="G115" i="4"/>
  <c r="F29" i="4"/>
  <c r="G25" i="4"/>
  <c r="G26" i="4"/>
  <c r="G101" i="4"/>
  <c r="F13" i="4"/>
  <c r="H102" i="4"/>
  <c r="G105" i="4"/>
  <c r="F19" i="4"/>
  <c r="G109" i="4"/>
  <c r="F21" i="4"/>
  <c r="G113" i="4"/>
  <c r="F23" i="4"/>
  <c r="H165" i="4"/>
  <c r="G199" i="4"/>
  <c r="G200" i="4"/>
  <c r="G201" i="4"/>
  <c r="E18" i="4"/>
  <c r="H25" i="4"/>
  <c r="G90" i="4"/>
  <c r="H91" i="4"/>
  <c r="G96" i="4"/>
  <c r="E99" i="4"/>
  <c r="G99" i="4" s="1"/>
  <c r="G100" i="4"/>
  <c r="F12" i="4"/>
  <c r="H101" i="4"/>
  <c r="E103" i="4"/>
  <c r="G103" i="4" s="1"/>
  <c r="G104" i="4"/>
  <c r="F18" i="4"/>
  <c r="H105" i="4"/>
  <c r="F108" i="4"/>
  <c r="H109" i="4"/>
  <c r="F112" i="4"/>
  <c r="H113" i="4"/>
  <c r="F116" i="4"/>
  <c r="H117" i="4"/>
  <c r="F126" i="4"/>
  <c r="H127" i="4"/>
  <c r="G133" i="4"/>
  <c r="H134" i="4"/>
  <c r="G143" i="4"/>
  <c r="H144" i="4"/>
  <c r="G155" i="4"/>
  <c r="H156" i="4"/>
  <c r="H173" i="4"/>
  <c r="G177" i="4"/>
  <c r="H183" i="4"/>
  <c r="G187" i="4"/>
  <c r="H203" i="4"/>
  <c r="G209" i="4"/>
  <c r="G89" i="4"/>
  <c r="G107" i="4"/>
  <c r="F16" i="4"/>
  <c r="G132" i="4"/>
  <c r="G142" i="4"/>
  <c r="G154" i="4"/>
  <c r="F83" i="4"/>
  <c r="G88" i="4"/>
  <c r="E86" i="4"/>
  <c r="G86" i="4" s="1"/>
  <c r="E85" i="4"/>
  <c r="E83" i="4" s="1"/>
  <c r="H89" i="4"/>
  <c r="G92" i="4"/>
  <c r="F98" i="4"/>
  <c r="H99" i="4"/>
  <c r="G102" i="4"/>
  <c r="F14" i="4"/>
  <c r="H103" i="4"/>
  <c r="F106" i="4"/>
  <c r="H107" i="4"/>
  <c r="F110" i="4"/>
  <c r="H111" i="4"/>
  <c r="F114" i="4"/>
  <c r="H115" i="4"/>
  <c r="G118" i="4"/>
  <c r="H122" i="4"/>
  <c r="G128" i="4"/>
  <c r="H132" i="4"/>
  <c r="G138" i="4"/>
  <c r="H142" i="4"/>
  <c r="G148" i="4"/>
  <c r="H154" i="4"/>
  <c r="G160" i="4"/>
  <c r="F162" i="4"/>
  <c r="G168" i="4"/>
  <c r="E166" i="4"/>
  <c r="G166" i="4" s="1"/>
  <c r="E164" i="4"/>
  <c r="E162" i="4" s="1"/>
  <c r="F181" i="4"/>
  <c r="G182" i="4"/>
  <c r="H193" i="4"/>
  <c r="G197" i="4"/>
  <c r="H205" i="4" l="1"/>
  <c r="H31" i="4"/>
  <c r="H85" i="4"/>
  <c r="E10" i="4"/>
  <c r="O5" i="4" s="1"/>
  <c r="G163" i="4"/>
  <c r="H163" i="4"/>
  <c r="H41" i="4"/>
  <c r="H33" i="4"/>
  <c r="G33" i="4"/>
  <c r="H164" i="4"/>
  <c r="G84" i="4"/>
  <c r="G150" i="4"/>
  <c r="H150" i="4"/>
  <c r="H97" i="4"/>
  <c r="G36" i="4"/>
  <c r="E34" i="4"/>
  <c r="E32" i="4"/>
  <c r="E13" i="4"/>
  <c r="E11" i="4" s="1"/>
  <c r="H36" i="4"/>
  <c r="G41" i="4"/>
  <c r="G112" i="4"/>
  <c r="H112" i="4"/>
  <c r="F11" i="4"/>
  <c r="F8" i="4"/>
  <c r="H12" i="4"/>
  <c r="G12" i="4"/>
  <c r="E17" i="4"/>
  <c r="F20" i="4"/>
  <c r="G21" i="4"/>
  <c r="H21" i="4"/>
  <c r="G114" i="4"/>
  <c r="H114" i="4"/>
  <c r="O3" i="4"/>
  <c r="H83" i="4"/>
  <c r="G83" i="4"/>
  <c r="F15" i="4"/>
  <c r="H16" i="4"/>
  <c r="G16" i="4"/>
  <c r="G126" i="4"/>
  <c r="H126" i="4"/>
  <c r="F17" i="4"/>
  <c r="H18" i="4"/>
  <c r="G18" i="4"/>
  <c r="H166" i="4"/>
  <c r="G106" i="4"/>
  <c r="H106" i="4"/>
  <c r="F9" i="4"/>
  <c r="G13" i="4"/>
  <c r="H13" i="4"/>
  <c r="F24" i="4"/>
  <c r="G27" i="4"/>
  <c r="H27" i="4"/>
  <c r="G85" i="4"/>
  <c r="H181" i="4"/>
  <c r="G181" i="4"/>
  <c r="H162" i="4"/>
  <c r="G162" i="4"/>
  <c r="G98" i="4"/>
  <c r="H98" i="4"/>
  <c r="F95" i="4"/>
  <c r="G116" i="4"/>
  <c r="H116" i="4"/>
  <c r="G108" i="4"/>
  <c r="H108" i="4"/>
  <c r="F22" i="4"/>
  <c r="G23" i="4"/>
  <c r="H23" i="4"/>
  <c r="H19" i="4"/>
  <c r="G19" i="4"/>
  <c r="G110" i="4"/>
  <c r="H110" i="4"/>
  <c r="F10" i="4"/>
  <c r="H14" i="4"/>
  <c r="G14" i="4"/>
  <c r="F28" i="4"/>
  <c r="G29" i="4"/>
  <c r="H29" i="4"/>
  <c r="G164" i="4"/>
  <c r="H86" i="4"/>
  <c r="E30" i="4" l="1"/>
  <c r="H32" i="4"/>
  <c r="G32" i="4"/>
  <c r="E9" i="4"/>
  <c r="O4" i="4" s="1"/>
  <c r="H34" i="4"/>
  <c r="G34" i="4"/>
  <c r="H24" i="4"/>
  <c r="G24" i="4"/>
  <c r="F7" i="4"/>
  <c r="H8" i="4"/>
  <c r="G8" i="4"/>
  <c r="P3" i="4"/>
  <c r="H22" i="4"/>
  <c r="G22" i="4"/>
  <c r="G17" i="4"/>
  <c r="H17" i="4"/>
  <c r="G11" i="4"/>
  <c r="H11" i="4"/>
  <c r="H10" i="4"/>
  <c r="P5" i="4"/>
  <c r="G10" i="4"/>
  <c r="G95" i="4"/>
  <c r="H95" i="4"/>
  <c r="G15" i="4"/>
  <c r="H15" i="4"/>
  <c r="H28" i="4"/>
  <c r="G28" i="4"/>
  <c r="P4" i="4"/>
  <c r="H20" i="4"/>
  <c r="G20" i="4"/>
  <c r="H9" i="4" l="1"/>
  <c r="G9" i="4"/>
  <c r="E7" i="4"/>
  <c r="O2" i="4" s="1"/>
  <c r="H30" i="4"/>
  <c r="G30" i="4"/>
  <c r="P2" i="4"/>
  <c r="H7" i="4" l="1"/>
  <c r="G7" i="4"/>
</calcChain>
</file>

<file path=xl/sharedStrings.xml><?xml version="1.0" encoding="utf-8"?>
<sst xmlns="http://schemas.openxmlformats.org/spreadsheetml/2006/main" count="634" uniqueCount="253">
  <si>
    <t>%</t>
  </si>
  <si>
    <t>№ п/п</t>
  </si>
  <si>
    <t>Приложение 2</t>
  </si>
  <si>
    <t>Проектная часть</t>
  </si>
  <si>
    <t>Процессная часть</t>
  </si>
  <si>
    <t>Наименование показателя</t>
  </si>
  <si>
    <t>Единица измерения</t>
  </si>
  <si>
    <t>Признак возрастания/ убывания</t>
  </si>
  <si>
    <t>Плановое значение</t>
  </si>
  <si>
    <t>Фактическое
значение</t>
  </si>
  <si>
    <t>–</t>
  </si>
  <si>
    <t>+</t>
  </si>
  <si>
    <t>Отклонение фактического значения от планового</t>
  </si>
  <si>
    <t>Расчет
фактического значения показателя</t>
  </si>
  <si>
    <t>Обоснование причин отклонения (при отклонении более, чем на +/– 5%)</t>
  </si>
  <si>
    <t xml:space="preserve">Муниципальный проект  «Все лучшее детям»
</t>
  </si>
  <si>
    <t xml:space="preserve">Комплекс процессных мероприятий  «Развитие инфраструктуры и обеспечение условий жизнедеятельности в образовательных организациях Усольского района»
</t>
  </si>
  <si>
    <t xml:space="preserve">Комплекс процессных мероприятий  «Энергосбережение и повышение энергетической эффективности в образовательных организациях Усольского района»
</t>
  </si>
  <si>
    <t xml:space="preserve">Комплекс процессных мероприятий  «Обеспечение пожарной безопасности в образовательных организациях Усольского района» 
</t>
  </si>
  <si>
    <t xml:space="preserve">Комплекс процессных мероприятий  «Обеспечение безопасности в образовательных организациях Усольского района от проявлений терроризма и экстремизма» 
</t>
  </si>
  <si>
    <t xml:space="preserve">Комплекс процессных мероприятий  «Обеспечение безопасности школьных перевозок детей образовательными организациями Усольского района» 
</t>
  </si>
  <si>
    <t xml:space="preserve">Комплекс процессных мероприятий  «Улучшение условий и охраны труда, обеспечение санитарно-гигиенического благополучия в образовательных организациях Усольского района» 
</t>
  </si>
  <si>
    <r>
      <t>Задача «</t>
    </r>
    <r>
      <rPr>
        <sz val="10"/>
        <color theme="1"/>
        <rFont val="Times New Roman"/>
        <family val="1"/>
        <charset val="204"/>
      </rPr>
      <t>Поддержание уровня надежности функционирования зданий и сооружений объектов образования Усольского района</t>
    </r>
    <r>
      <rPr>
        <sz val="10"/>
        <color rgb="FF000000"/>
        <rFont val="Times New Roman"/>
        <family val="1"/>
        <charset val="204"/>
      </rPr>
      <t>»</t>
    </r>
  </si>
  <si>
    <t>Задача «Поддержание уровня надежности функционирования систем коммунальной инфраструктуры объектов образования Усольского района»</t>
  </si>
  <si>
    <t>Доля образовательных организаций, поддерживающих уровень надежности функционирования зданий, сооружений и систем коммунальной инфраструктуры объектов образования</t>
  </si>
  <si>
    <t>Возрастающий</t>
  </si>
  <si>
    <t>Доля образовательных организаций, обеспеченных коммунальными услугами надлежащего объема и качества</t>
  </si>
  <si>
    <t>Задача «Снижение уровня потребления энергетических ресурсов в образовательных организациях Усольского района»</t>
  </si>
  <si>
    <t>Доля образовательных организаций, снизивших уровень потребления энергетических ресурсов</t>
  </si>
  <si>
    <t>Задача «Поддержание уровня пожарной безопасности в образовательных учреждениях Усольского района»</t>
  </si>
  <si>
    <t>Задача «Поддержание уровня противопожарной пропаганды и профилактики в образовательных учреждениях Усольского района»</t>
  </si>
  <si>
    <t>Доля образовательных организаций, поддерживающих уровень пожарной безопасности</t>
  </si>
  <si>
    <t>Доля образовательных организаций, поддерживающих уровень противопожарной пропаганды и профилактики</t>
  </si>
  <si>
    <t>Задача «Поддержание уровня антитеррористической защищенности в образовательных организациях Усольского района»</t>
  </si>
  <si>
    <t>Доля образовательных организаций, поддерживающих антитеррористическую защищенность зданий и сооружений</t>
  </si>
  <si>
    <t>Задача «Поддержание уровня инженерно-технического укрепления зданий, помещений и территорий в образовательных организациях Усольского района»</t>
  </si>
  <si>
    <t>Доля образовательных организаций, поддерживающих инженерно-техническое укрепление зданий, помещений и территорий</t>
  </si>
  <si>
    <t>Задача «Поддержание уровня безопасности при осуществлении перевозок школьников в образовательных организациях Усольского района»</t>
  </si>
  <si>
    <t>Доля образовательных организаций поддерживающих уровень безопасности при осуществлении перевозок школьников</t>
  </si>
  <si>
    <t>Задача «Поддержан уровень соответствия транспортных средств требованиям транспортного законодательства в образовательных организациях Усольского района»</t>
  </si>
  <si>
    <t>Доля транспортных средств, соответствующих требованиям транспортного законодательства, от общего количества транспортных средств в образовательных организациях</t>
  </si>
  <si>
    <t>Задача «Поддержание уровня соответствия условий труда в образовательных организациях Усольского района требованиям  охраны труда, санитарных норм и правил»</t>
  </si>
  <si>
    <t>Доля образовательных организаций поддерживающих уровень соответствия условий труда требованиям  охраны труда, санитарных норм и правил</t>
  </si>
  <si>
    <t>Задача «Создать единое образовательное и воспитательное пространство, направленное на выявление, поддержку и развитие способностей и талантов, самоопределение и профессиональную ориентацию детей и молодежи на основе принципов ответственности, справедливости, всеобщности»</t>
  </si>
  <si>
    <t>Доля детей в возрасте от 5 до 18 лет, охваченных услугами дополнительного образования</t>
  </si>
  <si>
    <t>Задача «Реализация мероприятий по благоустройству территорий общеобразовательных организаций Усольского района, участвовавших в реализации мероприятий муниципального проекта»</t>
  </si>
  <si>
    <t xml:space="preserve">Доля общеобразовательных организаций в отношении которых реализованы мероприятия по благоустройству территорий, от общего числа общеобразовательных организаций, проектная документация на выполнение работ по капитальному ремонту которых, предусматривает в том числе выполнение работ по благоустройству территории </t>
  </si>
  <si>
    <t xml:space="preserve">Муниципальный проект «Развитие инфраструктуры образования для всестороннего развития ребенка»
</t>
  </si>
  <si>
    <t>Задача «Улучшение инфраструктуры образования для всестороннего развития ребенка (повышение качества, конкурентности и уровня ресурсного обеспечения системы дошкольного и общего образования»</t>
  </si>
  <si>
    <t xml:space="preserve">Доля общеобразовательных организаций, обновивших материально-техническое оснащение </t>
  </si>
  <si>
    <t>Муниципальный проект «Педагоги и наставники»</t>
  </si>
  <si>
    <t>Муниципальный проект «Строительство, приобретение, реконструкция, а также проведение капитальных ремонтов образовательных организаций Усольского района»</t>
  </si>
  <si>
    <t>Муниципальный проект «Обеспечение безопасности обучающихся во время пребывания в организации, осуществляющей образовательную деятельность»</t>
  </si>
  <si>
    <t>Муниципальный проект «Обеспечение доступности услуг по организации отдыха и оздоровления детей»</t>
  </si>
  <si>
    <t>Д(ЛОУ)=(К(реализовано))/(К(запланировано))*100%</t>
  </si>
  <si>
    <t>Муниципальный проект «Создание условий для привлечения и закрепления кадров в сельскохозяйственном производстве»</t>
  </si>
  <si>
    <t>Комплекс процессных мероприятий «Дошкольное, общее и дополнительное образование»</t>
  </si>
  <si>
    <t>Расходы бюджета муниципального образования на 1 обучающегося в муниципальных общеобразовательных организациях</t>
  </si>
  <si>
    <t>Доля детей и подростков, которым проведена комплексная психолого-медико-педагогическая диагностика для определения форм и содержания их обучения и воспитания в соответствии с их физическими и интеллектуальными особенностями и возможностями от количества нуждающихся</t>
  </si>
  <si>
    <t>Доля детей, в возрасте 1 – 6 лет, получающих дошкольную образовательную услугу и (или) услугу по содержанию в муниципальных образовательных организациях, в общей численности детей в возрасте 1 – 6 лет</t>
  </si>
  <si>
    <t>Доля детей, в возрасте 1 - 6 лет, стоящих на учете для определения в муниципальные дошкольные образовательные организации, в общей численности детей в возрасте 1 - 6 лет</t>
  </si>
  <si>
    <t>Доля школьников, охваченных организованным горячим питанием, от общего количества обучающихся</t>
  </si>
  <si>
    <t xml:space="preserve">Доля образовательных организаций, в которых проведены мероприятия по укреплению материально-технической базы и организации санитарно-бытовых условий  </t>
  </si>
  <si>
    <t>Доля работников образовательных организаций, охваченных медицинским осмотром и гигиенической подготовкой в установленные сроки</t>
  </si>
  <si>
    <t>Доля выпускников муниципальных общеобразовательных организаций, сдавших единый государственный экзамен по русскому языку и математике, в общей численности выпускников общеобразовательных организаций, сдававших единый государственный экзамен по данным предметам</t>
  </si>
  <si>
    <t>Доля выпускников муниципальных общеобразовательных организаций, не получивших аттестат о среднем (полном) образовании, в общей численности выпускников общеобразовательных организаций</t>
  </si>
  <si>
    <t>Доля детей в возрасте от 5 до 18 лет,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</t>
  </si>
  <si>
    <t>Комплекс процессных мероприятий «Развитие кадрового потенциала»</t>
  </si>
  <si>
    <t>Доля педагогических работников образовательных организаций, принявших участие в районных и региональных конкурсах профессионального мастерства, от общего количества педагогических работников образовательных организаций</t>
  </si>
  <si>
    <t>Доля педагогических работников и управленческих кадров образовательных организаций, принявших участие в конференциях, форумах, фестивалях, семинарах, совещаниях и т.п., от общего количества педагогических работников образовательных организаций</t>
  </si>
  <si>
    <t>Количество выпускников муниципальных общеобразовательных организаций, которым оказаны  меры социальной поддержки</t>
  </si>
  <si>
    <t>Комплекс процессных мероприятий «Развитие системы выявления и поддержки способностей и талантов у детей и подростков»</t>
  </si>
  <si>
    <t>Доля победителей и призеров научно-практических конференций, олимпиад, конкурсов, олимпиад и иных мероприятий муниципального, регионального уровня в интеллектуальной, научно-технической и художественно-творческой деятельности, от общего количества участников Усольского района, которым  в том числе оказана материальная поддержка, от общего количества победителей и призеров</t>
  </si>
  <si>
    <t>Доля обучающихся систематически, занимающихся физической культурой и спортом, в общей численности обучающихся</t>
  </si>
  <si>
    <t>Доля общеобразовательных организаций, учащиеся которых приняли участие в соревнованиях, чемпионатах профессионального мастерства «Профессионалы», «ЮниорПрофи», от общего количества образовательных организаций</t>
  </si>
  <si>
    <t>Доля выпускников, получивших аттестат с отличием о среднем общем образовании и медаль «За особые успехи в учении» в общей численности выпускников общеобразовательных организаций, окончивших среднее общее образование</t>
  </si>
  <si>
    <t>Комплекс процессных мероприятий «Организация и обеспечение отдыха, оздоровления и занятости детей и подростков»</t>
  </si>
  <si>
    <t>Доля образовательных организаций, подготовленных к работе детских оздоровительных лагерей Усольского района любых форм пребывания</t>
  </si>
  <si>
    <t>Количество трудоустроенных несовершеннолетних</t>
  </si>
  <si>
    <t>Комплекс процессных мероприятий «Профилактика безнадзорности и правонарушений несовершеннолетних»</t>
  </si>
  <si>
    <r>
      <t xml:space="preserve"> </t>
    </r>
    <r>
      <rPr>
        <sz val="10"/>
        <color rgb="FF000000"/>
        <rFont val="Times New Roman"/>
        <family val="1"/>
        <charset val="204"/>
      </rPr>
      <t>Доля подростков, вовлеченных в трудовую деятельность, от общего количества подростков в возрасте с 14 до 18 лет</t>
    </r>
  </si>
  <si>
    <t>Доля несовершеннолетних из категории находящихся в социально опасном положении и трудной жизненной ситуации, вовлеченных в досуговую деятельность</t>
  </si>
  <si>
    <r>
      <t xml:space="preserve"> Доля</t>
    </r>
    <r>
      <rPr>
        <sz val="10"/>
        <color theme="1"/>
        <rFont val="Times New Roman"/>
        <family val="1"/>
        <charset val="204"/>
      </rPr>
      <t xml:space="preserve"> несовершеннолетних в возрасте с 7 до 18 лет, охваченных информационной и профилактической работой</t>
    </r>
  </si>
  <si>
    <t>Доля суицидальных попыток несовершеннолетних, в общем количестве детского населения (до 18 лет), проживающего на территории муниципального образования</t>
  </si>
  <si>
    <t>Количество завершенных суицидов несовершеннолетних на территории муниципального образования</t>
  </si>
  <si>
    <r>
      <t>Доля</t>
    </r>
    <r>
      <rPr>
        <sz val="10"/>
        <color theme="1"/>
        <rFont val="Times New Roman"/>
        <family val="1"/>
        <charset val="204"/>
      </rPr>
      <t xml:space="preserve"> семей, имеющих несовершеннолетних детей, охваченных информационной и профилактической работой</t>
    </r>
  </si>
  <si>
    <t>Доля несовершеннолетних, вовлеченных в деятельность отрядов, направленных на патриотическое воспитание</t>
  </si>
  <si>
    <t>Доля несовершеннолетних, состоящих на различных видах профилактического учета, в том числе, условно-осужденных, охваченных профилактическими мероприятиями.</t>
  </si>
  <si>
    <t>Д(СП)=К(СП)/Ч(СП) *100%</t>
  </si>
  <si>
    <t>Задача «Развитие кадрового потенциала и повышение профессионализма педагогических работников и управленческих кадров образовательных организаций»</t>
  </si>
  <si>
    <t>Задача «Выполнение требований законодательства по организации образовательного процесса»</t>
  </si>
  <si>
    <t>Задача «Сохранение здоровья участников образовательного процесса через организацию питания, медицинское сопровождение и обеспечение условий в соответствии с санитарно-эпидемиологическими правилами и нормативами»</t>
  </si>
  <si>
    <t>Задача «Развитие системы информационно - методического и экспертно-аналитического обеспечения оценочных процедур, определяющих качественный уровень образования»</t>
  </si>
  <si>
    <t>Задача «Обеспечение функционирования системы персонифицированного финансирования, обеспечивающей свободу выбора образовательных программ, равенство доступа к дополнительному образованию за счет средств бюджетов бюджетной системы, легкость и оперативность смены осваиваемых образовательных программ»</t>
  </si>
  <si>
    <t>тыс. руб.</t>
  </si>
  <si>
    <t xml:space="preserve">Убывающий </t>
  </si>
  <si>
    <t>Доля образовательных организаций, прошедших независимую оценку качества условий осуществления образовательной деятельности, от общего количество образовательных организаций запланированных в текущем году</t>
  </si>
  <si>
    <t>Задача «Выявление и поддержка талантливых и социально- активных детей»</t>
  </si>
  <si>
    <t>Задача «Формирование системы разноуровневых конкурсных и иных мероприятий для детей и подростков, нацеленных на повышение их мотивации, раскрытие и развитие способностей и талантов каждого, а также раннюю профориентацию и социализацию обучающихся»</t>
  </si>
  <si>
    <t>Задача «Организация информационной и экономической поддержки способностей и талантов детей и подростков»</t>
  </si>
  <si>
    <t>Задача «Организация отдыха и оздоровления детей, оказание преимущественной поддержки в отдыхе и оздоровлении детям, находящимся в трудной жизненной ситуации и состоящим на профилактических учетах, используя наиболее эффективные формы отдыха, оздоровления и занятости детей и подростков»</t>
  </si>
  <si>
    <t>Задача «Организация временного трудоустройства несовершеннолетних, находящихся в трудной жизненной ситуации»</t>
  </si>
  <si>
    <t>Ед.</t>
  </si>
  <si>
    <t>Задача «Проведение профилактической работы по предупреждению противоправного поведения среди детей, подростков и их семей».</t>
  </si>
  <si>
    <t>Задача «Повышение эффективности работы по оказанию социальной, психолого-педагогической помощи и реабилитации несовершеннолетним, оказавшимся в социально опасном положении и трудной жизненной ситуации»</t>
  </si>
  <si>
    <t>единиц</t>
  </si>
  <si>
    <t>возрастающий</t>
  </si>
  <si>
    <t>убывающий</t>
  </si>
  <si>
    <r>
      <t>Муниципальный проект «</t>
    </r>
    <r>
      <rPr>
        <b/>
        <i/>
        <sz val="10"/>
        <color rgb="FF000000"/>
        <rFont val="Times New Roman"/>
        <family val="1"/>
        <charset val="204"/>
      </rPr>
      <t>Модернизация школьных систем образования</t>
    </r>
    <r>
      <rPr>
        <b/>
        <i/>
        <sz val="10"/>
        <color theme="1"/>
        <rFont val="Times New Roman"/>
        <family val="1"/>
        <charset val="204"/>
      </rPr>
      <t>»</t>
    </r>
  </si>
  <si>
    <t xml:space="preserve">Показатель 2025 года уменьшился на 3,3 % в связи со снижением контингента воспитанников в ДОУ Усольского района (детей от 1 - 6 лет: 2024г. – 1977 ч.; 2025г. – 1861 ч.). Количество детских садов осталось без изменения 16 детских садов и 4 дошкольных отделения при школах. 
В 2025 году произошло уменьшение количества групп в ДОУ: в 2025 году - 105, в 2024 году – 107. Изменения произошли по причинам: 
- дошкольное отделение МБОУ «Раздольинская СОШ» с августа 2025 года закрыто на капитальный ремонт (дети, посещающие ДОУ переведены в МБДОУ Детский сад №17 «Тополёк»);
- уменьшение численности контингента в МБДОУ Детский сад №2 «Ручеёк».
Также при  расчете показателя применены статистические данные на 1 января 2024 года (3543 ребёнка с 1 - 6 лет), что допускает погрешность в доле детей на отчетный год.
</t>
  </si>
  <si>
    <t xml:space="preserve">В 2025 году наблюдается рост данного показателя в связи с увеличением объема финансирования, полученного общеобразовательными учреждениями (активное участие муниципальных общеобразовательных учреждений в федеральных и региональных программах, конкурсных отборах). </t>
  </si>
  <si>
    <t xml:space="preserve">Показатель в 2025 году уменьшился на 2,3%, с учетом статистических данных детского населения. Снижение показателя обусловлено уменьшением общего числа детского населения, зарегистрированного на территории Усольского района. 
В 2024 году стояло на очереди в ДОУ 132 ребёнка от 1-6 лет, в 2025 году стоит на очереди 109 детей от 1-6 лет. Статистические данные остались прежними: на 1 января 2024 года численность детей составляет – 3543, в связи с этим погрешность в доле детей, стоящих на учёте в отчетный период, имеет место быть.
При этом доступность услуг дошкольного образования для населения Усольского района не изменилась – 100%.
</t>
  </si>
  <si>
    <t xml:space="preserve">Снижение доли детей и молодёжи (3–29 лет), систематически занимающихся физической культурой и спортом, с 84,0% в 2024 году до 79,6% в 2025 году  обусловлено  уменьшением контингента обучающихся в школах (на 133 человека) и воспитанников (на 113 детей), увеличение числа детей с медицинскими противопоказаниями к активным занятиям спортом;
</t>
  </si>
  <si>
    <t>Убывающий</t>
  </si>
  <si>
    <t>Данный показатель достигнут в связи  с четкой сплнированной работой с обучающимися, имеющими признаки школьной неспешности. В 19 школах района в 2025г. разработаны школьные планы меропрятий по повышению качества образования обучающихся, на уровне МО разработан мунициальный план мероприятий
по повышению качества математического и естественно- научного
образования в образовательных организациях Усольского муниципального района
на период до 2030 года, МП работы с ОО ШНОР.</t>
  </si>
  <si>
    <t>Доля образовательных организаций Усольского района, реализющих программы агробизнес-образования, в общем количестве образовательных организаций, расположенных на территории Усольского района</t>
  </si>
  <si>
    <t>Задача «Снижен кадровый дефицит учителей в общеобразовательных организациях»</t>
  </si>
  <si>
    <t>Доля педагогических работников, получивших выплаты, от общей численности педагогических работников, имеющих право на данные выплаты</t>
  </si>
  <si>
    <t>Задача «Обеспечение соответствия материально-технического состояния образовательных организаций Усольского района нормативным требованиям законодательства»</t>
  </si>
  <si>
    <t xml:space="preserve">Доля зданий образовательных организациях Усольского района требующих капитального ремонта, в общем числе зданий образовательных организациях Усольского района требующих капитального ремонта </t>
  </si>
  <si>
    <t>Задача «Создание условий для развития агробизнес -образования в образовательных организациях Усольского района»</t>
  </si>
  <si>
    <t>Задача «Создание условий для обеспечения безопасности обучающихся во время пребывания в организации, осуществляющие образовательную деятельность»</t>
  </si>
  <si>
    <t>В 2025 году доля детей, охваченных дополнительным образованием выросла на 3,8% и составила 77,7%, за счёт регистрации программ школьных спортивных клубов и зачисления детей на программы в АИС «Навигатор».</t>
  </si>
  <si>
    <t>1.Цель муниципальной программы: Обеспечение 100% доступности качественного образования всех уровней к 2030 году</t>
  </si>
  <si>
    <t>Отчет об исполнении показателей муниципальной программы «Развитие системы образования»
по состоянию на 01.01.2026г.</t>
  </si>
  <si>
    <t>по состоянию на 31.12.2025 г.</t>
  </si>
  <si>
    <t>Наименование муниципальной программы, структурного элемента</t>
  </si>
  <si>
    <t>Ответственный исполнитель, соисполнитель, участники</t>
  </si>
  <si>
    <t>Объем финансового обеспечения (очередной год)</t>
  </si>
  <si>
    <t>Отклонение</t>
  </si>
  <si>
    <t>Источник</t>
  </si>
  <si>
    <t>Объем финансирования, предусмотренный на 2025 год, тыс. руб.</t>
  </si>
  <si>
    <t>Кассовое исполнение, тыс. руб.</t>
  </si>
  <si>
    <t>–/+</t>
  </si>
  <si>
    <t>Развитие системы образования</t>
  </si>
  <si>
    <t>Всего</t>
  </si>
  <si>
    <t>Всего, в том числе:</t>
  </si>
  <si>
    <t>Федеральный бюджет</t>
  </si>
  <si>
    <t>Областной бюджет</t>
  </si>
  <si>
    <t>Местный бюджет</t>
  </si>
  <si>
    <t>МБОУ</t>
  </si>
  <si>
    <t>МБУДО</t>
  </si>
  <si>
    <t>МБДОУ</t>
  </si>
  <si>
    <t>МБУ «ЦРО Усольского района»</t>
  </si>
  <si>
    <t>КДНН и ЗП Администрация Усольского муниципального района Иркутской области</t>
  </si>
  <si>
    <t>Администрация Усольского муниципального района Иркутской области</t>
  </si>
  <si>
    <t>Комитет по образованию Усольского района</t>
  </si>
  <si>
    <t>1.</t>
  </si>
  <si>
    <t>1.1.</t>
  </si>
  <si>
    <r>
      <t>Муниципальный проект «</t>
    </r>
    <r>
      <rPr>
        <sz val="10"/>
        <color rgb="FF000000"/>
        <rFont val="Times New Roman"/>
        <family val="1"/>
        <charset val="204"/>
      </rPr>
      <t>Всё лучшее детям</t>
    </r>
    <r>
      <rPr>
        <sz val="10"/>
        <color theme="1"/>
        <rFont val="Times New Roman"/>
        <family val="1"/>
        <charset val="204"/>
      </rPr>
      <t>»</t>
    </r>
  </si>
  <si>
    <t>1.2.</t>
  </si>
  <si>
    <t>1.4.</t>
  </si>
  <si>
    <r>
      <t>Муниципальный проект «</t>
    </r>
    <r>
      <rPr>
        <sz val="10"/>
        <color rgb="FF000000"/>
        <rFont val="Times New Roman"/>
        <family val="1"/>
        <charset val="204"/>
      </rPr>
      <t>Модернизация школьных систем образования</t>
    </r>
    <r>
      <rPr>
        <sz val="10"/>
        <color theme="1"/>
        <rFont val="Times New Roman"/>
        <family val="1"/>
        <charset val="204"/>
      </rPr>
      <t>»</t>
    </r>
  </si>
  <si>
    <t>1.7.</t>
  </si>
  <si>
    <r>
      <t>Муниципальный проект «</t>
    </r>
    <r>
      <rPr>
        <sz val="10"/>
        <color rgb="FF000000"/>
        <rFont val="Times New Roman"/>
        <family val="1"/>
        <charset val="204"/>
      </rPr>
      <t>Развитие инфраструктуры образования для всестороннего развития ребенка</t>
    </r>
    <r>
      <rPr>
        <sz val="10"/>
        <color theme="1"/>
        <rFont val="Times New Roman"/>
        <family val="1"/>
        <charset val="204"/>
      </rPr>
      <t>»</t>
    </r>
  </si>
  <si>
    <t>1.8.</t>
  </si>
  <si>
    <r>
      <t>Муниципальный проект «</t>
    </r>
    <r>
      <rPr>
        <sz val="10"/>
        <color rgb="FF000000"/>
        <rFont val="Times New Roman"/>
        <family val="1"/>
        <charset val="204"/>
      </rPr>
      <t>Обеспечение доступности услуг по организации отдыха и оздоровления детей</t>
    </r>
    <r>
      <rPr>
        <sz val="10"/>
        <color theme="1"/>
        <rFont val="Times New Roman"/>
        <family val="1"/>
        <charset val="204"/>
      </rPr>
      <t>»</t>
    </r>
  </si>
  <si>
    <t>2.</t>
  </si>
  <si>
    <t>2.1.</t>
  </si>
  <si>
    <t>Комплекс процессных мероприятий «Развитие инфраструктуры и обеспечение условий жизнедеятельности в образовательных организациях Усольского района»</t>
  </si>
  <si>
    <t>2.2.</t>
  </si>
  <si>
    <t>Комплекс процессных мероприятий  «Энергосбережение и повышение энергетической эффективности в образовательных организациях Усольского района»</t>
  </si>
  <si>
    <t>2.3.</t>
  </si>
  <si>
    <r>
      <t>Комплекс процессных мероприятий  «Обеспечение пожарной безопасности в образовательных организациях Усольского района»</t>
    </r>
    <r>
      <rPr>
        <sz val="10"/>
        <color rgb="FF000000"/>
        <rFont val="Times New Roman"/>
        <family val="1"/>
        <charset val="204"/>
      </rPr>
      <t xml:space="preserve"> </t>
    </r>
  </si>
  <si>
    <t>2.4.</t>
  </si>
  <si>
    <r>
      <t>Комплекс процессных мероприятий  «Обеспечение безопасности в образовательных организациях Усольского района от проявлений терроризма и экстремизма»</t>
    </r>
    <r>
      <rPr>
        <sz val="10"/>
        <color rgb="FF000000"/>
        <rFont val="Times New Roman"/>
        <family val="1"/>
        <charset val="204"/>
      </rPr>
      <t xml:space="preserve"> </t>
    </r>
  </si>
  <si>
    <t>2.5.</t>
  </si>
  <si>
    <r>
      <t>Комплекс процессных мероприятий  «Обеспечение безопасности школьных перевозок детей образовательными организациями Усольского района»</t>
    </r>
    <r>
      <rPr>
        <sz val="10"/>
        <color rgb="FF000000"/>
        <rFont val="Times New Roman"/>
        <family val="1"/>
        <charset val="204"/>
      </rPr>
      <t xml:space="preserve"> </t>
    </r>
  </si>
  <si>
    <t>2.6.</t>
  </si>
  <si>
    <r>
      <t xml:space="preserve"> Комплекс процессных мероприятий «Улучшение условий и охраны труда, обеспечение санитарно-гигиенического благополучия в образовательных организациях Усольского района»</t>
    </r>
    <r>
      <rPr>
        <sz val="10"/>
        <color rgb="FF000000"/>
        <rFont val="Times New Roman"/>
        <family val="1"/>
        <charset val="204"/>
      </rPr>
      <t xml:space="preserve"> </t>
    </r>
  </si>
  <si>
    <t>2.7.</t>
  </si>
  <si>
    <t xml:space="preserve"> Комплекс процессных мероприятий «Дошкольное, общее и дополнительное образование»</t>
  </si>
  <si>
    <t>2.8.</t>
  </si>
  <si>
    <t>Комплекс процессных мероприятий  «Развитие кадрового потенциала»</t>
  </si>
  <si>
    <t>2.9.</t>
  </si>
  <si>
    <r>
      <t>Комплекс процессных мероприятий  «</t>
    </r>
    <r>
      <rPr>
        <sz val="10"/>
        <color rgb="FF000000"/>
        <rFont val="Times New Roman"/>
        <family val="1"/>
        <charset val="204"/>
      </rPr>
      <t>Развитие системы выявления и поддержки способностей и талантов у детей и подростков</t>
    </r>
    <r>
      <rPr>
        <sz val="10"/>
        <color theme="1"/>
        <rFont val="Times New Roman"/>
        <family val="1"/>
        <charset val="204"/>
      </rPr>
      <t>»</t>
    </r>
  </si>
  <si>
    <t>2.10.</t>
  </si>
  <si>
    <r>
      <t>Комплекс процессных мероприятий  «</t>
    </r>
    <r>
      <rPr>
        <sz val="10"/>
        <color rgb="FF000000"/>
        <rFont val="Times New Roman"/>
        <family val="1"/>
        <charset val="204"/>
      </rPr>
      <t>Организация и обеспечение отдыха, оздоровления и занятости детей и подростков</t>
    </r>
    <r>
      <rPr>
        <sz val="10"/>
        <color theme="1"/>
        <rFont val="Times New Roman"/>
        <family val="1"/>
        <charset val="204"/>
      </rPr>
      <t>»</t>
    </r>
  </si>
  <si>
    <t>2.11.</t>
  </si>
  <si>
    <r>
      <t xml:space="preserve"> Комплекс процессных мероприятий «</t>
    </r>
    <r>
      <rPr>
        <sz val="10"/>
        <color rgb="FF000000"/>
        <rFont val="Times New Roman"/>
        <family val="1"/>
        <charset val="204"/>
      </rPr>
      <t>Профилактика безнадзорности и правонарушений несовершеннолетних</t>
    </r>
    <r>
      <rPr>
        <sz val="10"/>
        <color theme="1"/>
        <rFont val="Times New Roman"/>
        <family val="1"/>
        <charset val="204"/>
      </rPr>
      <t>»</t>
    </r>
  </si>
  <si>
    <t xml:space="preserve"> Отчет об объемах финансового обеспечения муниципальной программы  «Развитие системы образования»</t>
  </si>
  <si>
    <t>1.5.</t>
  </si>
  <si>
    <t>1.6.</t>
  </si>
  <si>
    <t>1.9.</t>
  </si>
  <si>
    <t>2.11.2.</t>
  </si>
  <si>
    <t>2.11.1.</t>
  </si>
  <si>
    <t>Увеличение показателя на 0,8 обусловлено снижением статистического показателя по МО Усольский район в 2025г. Общая численность трудоустроенных по мероприятию составляет 203 чел.</t>
  </si>
  <si>
    <t xml:space="preserve"> В 2025 году количество выпускников на золотую и серебряную медаль составяло 15,6% (22 обучающихся). Не достигли пороговых баллов (70 баллов для золота и 60 баллов для серебра) - 9 чел. по русскому языку и по предметам по выбору; Основные причины недостижения показателя: усложнение заданий КИМ (задания ЕГЭ становятся нестандартными и включают вопросы, требующие глубоких, профильных знаний, которые выходят за рамки стандартных школьных учебников;  психологический фактор (высокий уровень стресса, волнение, нехватка времени на экзамене).</t>
  </si>
  <si>
    <r>
      <t xml:space="preserve">〖Д 〗до=Чдо/(Ч(5-18))*100%                 </t>
    </r>
    <r>
      <rPr>
        <b/>
        <sz val="10"/>
        <color indexed="8"/>
        <rFont val="Times New Roman"/>
        <family val="1"/>
        <charset val="204"/>
      </rPr>
      <t xml:space="preserve">     77,7=(7571/9735)*100%</t>
    </r>
  </si>
  <si>
    <r>
      <t xml:space="preserve">Д(выплаты.)=(К(всего педагог выплата))/(К(всего работников))*100%                 </t>
    </r>
    <r>
      <rPr>
        <b/>
        <sz val="10"/>
        <color indexed="8"/>
        <rFont val="Times New Roman"/>
        <family val="1"/>
        <charset val="204"/>
      </rPr>
      <t xml:space="preserve"> 100= (10/10)*100%</t>
    </r>
  </si>
  <si>
    <r>
      <t xml:space="preserve">Д(ОУблагоустройство)=К(реализовано)/К(запланировано) *100%
</t>
    </r>
    <r>
      <rPr>
        <b/>
        <sz val="10"/>
        <color indexed="8"/>
        <rFont val="Times New Roman"/>
        <family val="1"/>
        <charset val="204"/>
      </rPr>
      <t>100=(1/1)*100</t>
    </r>
  </si>
  <si>
    <r>
      <t xml:space="preserve">ДОса= (КОра/КОпа) * 100%          </t>
    </r>
    <r>
      <rPr>
        <b/>
        <sz val="9"/>
        <color theme="1"/>
        <rFont val="Times New Roman"/>
        <family val="1"/>
        <charset val="204"/>
      </rPr>
      <t>100=37/37*100%</t>
    </r>
  </si>
  <si>
    <r>
      <t xml:space="preserve">Дмто= (Кмто/Коо) * 100%
</t>
    </r>
    <r>
      <rPr>
        <b/>
        <sz val="10"/>
        <color indexed="8"/>
        <rFont val="Times New Roman"/>
        <family val="1"/>
        <charset val="204"/>
      </rPr>
      <t>26=(13/50)*100</t>
    </r>
  </si>
  <si>
    <t>Доля объектов (территорий) образовательных организаций Усольского района, соответствующих требованиям к антитеррористической защищенности объектов (территорий)</t>
  </si>
  <si>
    <t>Задача «Органиазация отдыха и оздоровления детей, укрепление материально- технической базы учреждений отдыха и их оздоровления в Усольском районе»</t>
  </si>
  <si>
    <t>Доля организаций отдыха детей и их оздоровления, получивших из областного бюджета субсидию на укреление материально-технической базы, от колличества поданных заявлений на право получения субсидии</t>
  </si>
  <si>
    <r>
      <t xml:space="preserve">Д(Сб_АБО)=(К(ОУ_АБО))/(К(ОУ))*100%               </t>
    </r>
    <r>
      <rPr>
        <b/>
        <sz val="10"/>
        <color indexed="8"/>
        <rFont val="Times New Roman"/>
        <family val="1"/>
        <charset val="204"/>
      </rPr>
      <t>19=7/37*100%</t>
    </r>
  </si>
  <si>
    <r>
      <t xml:space="preserve">Д(ОУ модерн.зданий)=(К(реализовано))/(К(запланировано))*100%
</t>
    </r>
    <r>
      <rPr>
        <b/>
        <sz val="10"/>
        <color indexed="8"/>
        <rFont val="Times New Roman"/>
        <family val="1"/>
        <charset val="204"/>
      </rPr>
      <t>100=(37/37)*100</t>
    </r>
  </si>
  <si>
    <r>
      <t xml:space="preserve">Д(ОУ коммунал.)=(К(реализовано))/(К(общее))*100%
</t>
    </r>
    <r>
      <rPr>
        <b/>
        <sz val="10"/>
        <color indexed="8"/>
        <rFont val="Times New Roman"/>
        <family val="1"/>
        <charset val="204"/>
      </rPr>
      <t>100=(37/37)*100</t>
    </r>
  </si>
  <si>
    <r>
      <t xml:space="preserve">Д(ОУпож)=(К(реализовано))/(К(запланировано))*100%
</t>
    </r>
    <r>
      <rPr>
        <b/>
        <sz val="10"/>
        <color theme="1"/>
        <rFont val="Times New Roman"/>
        <family val="1"/>
        <charset val="204"/>
      </rPr>
      <t>100=(37/37)*100</t>
    </r>
  </si>
  <si>
    <r>
      <t xml:space="preserve">Д(ОУпож.пропоганды)=(К(реализовано))/(К(запланировано))*100%
</t>
    </r>
    <r>
      <rPr>
        <b/>
        <sz val="10"/>
        <color theme="1"/>
        <rFont val="Times New Roman"/>
        <family val="1"/>
        <charset val="204"/>
      </rPr>
      <t>100=(37/37)*100</t>
    </r>
  </si>
  <si>
    <r>
      <t xml:space="preserve">Д(ОУшк.перевозок)=(К(реализовано))/(К(запланировано))*100%
</t>
    </r>
    <r>
      <rPr>
        <b/>
        <sz val="10"/>
        <color theme="1"/>
        <rFont val="Times New Roman"/>
        <family val="1"/>
        <charset val="204"/>
      </rPr>
      <t>100=(15/15)*10</t>
    </r>
    <r>
      <rPr>
        <sz val="10"/>
        <color theme="1"/>
        <rFont val="Times New Roman"/>
        <family val="1"/>
        <charset val="204"/>
      </rPr>
      <t>0</t>
    </r>
  </si>
  <si>
    <r>
      <t xml:space="preserve">Д(ОУшк.автобусов)=(К(реализовано))/(К(общ))*100%
</t>
    </r>
    <r>
      <rPr>
        <b/>
        <sz val="10"/>
        <color theme="1"/>
        <rFont val="Times New Roman"/>
        <family val="1"/>
        <charset val="204"/>
      </rPr>
      <t>100=(15/15)*100</t>
    </r>
  </si>
  <si>
    <r>
      <t xml:space="preserve">Д(ОУохраны труда)=(К(реализовано))/(К(запланировано))*100%
</t>
    </r>
    <r>
      <rPr>
        <b/>
        <sz val="10"/>
        <color theme="1"/>
        <rFont val="Times New Roman"/>
        <family val="1"/>
        <charset val="204"/>
      </rPr>
      <t>100=(37/37)*100</t>
    </r>
  </si>
  <si>
    <r>
      <t xml:space="preserve">Д(ПМПК)=(К(обследовано))/(К(запланировано))*100%                              </t>
    </r>
    <r>
      <rPr>
        <b/>
        <sz val="10"/>
        <color theme="1"/>
        <rFont val="Times New Roman"/>
        <family val="1"/>
        <charset val="204"/>
      </rPr>
      <t>100=(386/386)*100%</t>
    </r>
  </si>
  <si>
    <r>
      <t xml:space="preserve">Д(ОУ_МТБ)=(К(МТБ))/(К(ОУ))*100%               </t>
    </r>
    <r>
      <rPr>
        <b/>
        <sz val="10"/>
        <color theme="1"/>
        <rFont val="Times New Roman"/>
        <family val="1"/>
        <charset val="204"/>
      </rPr>
      <t>100=(37/37)*100%</t>
    </r>
  </si>
  <si>
    <r>
      <t xml:space="preserve">Д(ГИА)=(К(ГИА))/(К(ГИА))*100%    </t>
    </r>
    <r>
      <rPr>
        <b/>
        <sz val="10"/>
        <color theme="1"/>
        <rFont val="Times New Roman"/>
        <family val="1"/>
        <charset val="204"/>
      </rPr>
      <t>99,3=(140/141)*100%</t>
    </r>
  </si>
  <si>
    <r>
      <t xml:space="preserve">Д(ГИА)=(К(ГИА))/(К(ГИА))*100%                </t>
    </r>
    <r>
      <rPr>
        <b/>
        <sz val="10"/>
        <color theme="1"/>
        <rFont val="Times New Roman"/>
        <family val="1"/>
        <charset val="204"/>
      </rPr>
      <t>0,7=(1/141)*100%</t>
    </r>
  </si>
  <si>
    <r>
      <t xml:space="preserve">Д(НОКО)=(К(НОКО))/(Ч(НОКО))*100%            </t>
    </r>
    <r>
      <rPr>
        <b/>
        <sz val="10"/>
        <color theme="1"/>
        <rFont val="Times New Roman"/>
        <family val="1"/>
        <charset val="204"/>
      </rPr>
      <t>100=(8/8)*100%</t>
    </r>
  </si>
  <si>
    <r>
      <t xml:space="preserve">Д(ГПО)=(К(ГПО))/(Ч(ГПО))*100%                     </t>
    </r>
    <r>
      <rPr>
        <b/>
        <sz val="10"/>
        <color theme="1"/>
        <rFont val="Times New Roman"/>
        <family val="1"/>
        <charset val="204"/>
      </rPr>
      <t>90,35=(4860/5379)*100%</t>
    </r>
  </si>
  <si>
    <t>Снижение показателя по причине уменьшения численности контингента в 2025 - 2026 учебном году (-133 обучающихся в сравнении с 2024-2025 учебным годом). Также в ОО обучаются 106 детей на домашнем обучении, которые получают компенсацию за питание, но из общего количества обучающихся не исключены. Такж 1 обучающаяся с сахарным диабетом питается отдельной пищей, получая компенсацию. Количество обучающихся 1 – 4 классов, которые обеспечены бесплатным горячим питанием составило 2031 человек (100%). 220 детей участников СВО, обучающиеся в ОО Усольского района, были обеспечены один раз в день бесплатным питанием (100%). Дети с ОВЗ (обучающиеся по адаптированным программам), которые обеспечены бесплатным двухразовым питанием – 642 человека; дети инвалиды, которые обеспечены бесплатным двухразовым питанием – 32 человека; дети, обеспеченные питанием по линии соц. защиты (питаются один раз в день) – 728 человек.
Дополнительно педагогами ОО ежемесячно проводится разъяснительная работа с обучающимися и их родителями о здоровом образе жизни, качестве питания, родители участвуют в  рейдах "Родительский контроль".</t>
  </si>
  <si>
    <r>
      <t xml:space="preserve">(ДОП)=(К(ДОП))/(Ч(ДОП))*100%           </t>
    </r>
    <r>
      <rPr>
        <b/>
        <sz val="10"/>
        <color theme="1"/>
        <rFont val="Times New Roman"/>
        <family val="1"/>
        <charset val="204"/>
      </rPr>
      <t>10,5=(1021/9735)*100%</t>
    </r>
    <r>
      <rPr>
        <sz val="10"/>
        <color theme="1"/>
        <rFont val="Times New Roman"/>
        <family val="1"/>
        <charset val="204"/>
      </rPr>
      <t xml:space="preserve">                     </t>
    </r>
  </si>
  <si>
    <t>Расчет показателя установлен в рамках Дорожной карты "Поддержка внедрения персонифицированного финансирования и независимой оценки качества" до 2027г. Показатель в 2026 г. будет приведен в соответсвии с НПА.</t>
  </si>
  <si>
    <r>
      <t xml:space="preserve">Д(Проф.К)=(К(Проф.К))/(Ч(Педагог))*100%              </t>
    </r>
    <r>
      <rPr>
        <b/>
        <sz val="10"/>
        <color theme="1"/>
        <rFont val="Times New Roman"/>
        <family val="1"/>
        <charset val="204"/>
      </rPr>
      <t>4=(35/883)/100%</t>
    </r>
  </si>
  <si>
    <r>
      <t xml:space="preserve">Д(мед.осмотр/гигиен.)=(К(прошедших))/(К(всего работников))*100%      </t>
    </r>
    <r>
      <rPr>
        <b/>
        <sz val="10"/>
        <color theme="1"/>
        <rFont val="Times New Roman"/>
        <family val="1"/>
        <charset val="204"/>
      </rPr>
      <t>100=(883/883)*100%</t>
    </r>
    <r>
      <rPr>
        <sz val="10"/>
        <color theme="1"/>
        <rFont val="Times New Roman"/>
        <family val="1"/>
        <charset val="204"/>
      </rPr>
      <t xml:space="preserve">                 </t>
    </r>
  </si>
  <si>
    <r>
      <t xml:space="preserve">Д(МС НМС)=(К(МС НМС))/(Ч(Педагог))*100%                   </t>
    </r>
    <r>
      <rPr>
        <b/>
        <sz val="10"/>
        <color theme="1"/>
        <rFont val="Times New Roman"/>
        <family val="1"/>
        <charset val="204"/>
      </rPr>
      <t>100=(883/883)/100%</t>
    </r>
  </si>
  <si>
    <r>
      <t xml:space="preserve">Д(ОДАРЕННЫЕ)=(К(ПП))/(Ч(обучающихся))*100%            </t>
    </r>
    <r>
      <rPr>
        <b/>
        <sz val="10"/>
        <color theme="1"/>
        <rFont val="Times New Roman"/>
        <family val="1"/>
        <charset val="204"/>
      </rPr>
      <t>75=(4034/5379)/100%</t>
    </r>
  </si>
  <si>
    <r>
      <t xml:space="preserve">Отчетная форма №1-ФК «Сведения о ФК и спорте» строка 16 (сумма значений граф 5+6).       </t>
    </r>
    <r>
      <rPr>
        <b/>
        <sz val="10"/>
        <color theme="1"/>
        <rFont val="Times New Roman"/>
        <family val="1"/>
        <charset val="204"/>
      </rPr>
      <t>79,6=(8776/11025)*100%</t>
    </r>
  </si>
  <si>
    <r>
      <t xml:space="preserve">Д(ЧП)=(К(ЧП))/(К(ОУ))*100%           </t>
    </r>
    <r>
      <rPr>
        <b/>
        <sz val="10"/>
        <color theme="1"/>
        <rFont val="Times New Roman"/>
        <family val="1"/>
        <charset val="204"/>
      </rPr>
      <t>68=(25/37)*100%</t>
    </r>
  </si>
  <si>
    <r>
      <t xml:space="preserve">Д(медаль)=(К(медаль))/(ч (выпускник))*100%         </t>
    </r>
    <r>
      <rPr>
        <b/>
        <sz val="10"/>
        <color theme="1"/>
        <rFont val="Times New Roman"/>
        <family val="1"/>
        <charset val="204"/>
      </rPr>
      <t>9,2=(13/141)*100%</t>
    </r>
  </si>
  <si>
    <r>
      <t xml:space="preserve">Д(ЛОУ)=(К(ЛОУ))/(К(ОУ))*100%            </t>
    </r>
    <r>
      <rPr>
        <b/>
        <sz val="10"/>
        <color theme="1"/>
        <rFont val="Times New Roman"/>
        <family val="1"/>
        <charset val="204"/>
      </rPr>
      <t>100=(19/19)*100%</t>
    </r>
  </si>
  <si>
    <r>
      <t xml:space="preserve">К (ТДН) = Показатель определяется как фактическое количество договоров с обучающимися  общеобразовательных организаций за отчетный период      </t>
    </r>
    <r>
      <rPr>
        <b/>
        <sz val="10"/>
        <color theme="1"/>
        <rFont val="Times New Roman"/>
        <family val="1"/>
        <charset val="204"/>
      </rPr>
      <t>К(ТДН)=150</t>
    </r>
  </si>
  <si>
    <r>
      <t xml:space="preserve">Д(ТДН)=К(ТДН)/Ч(ТДН) *100%                           </t>
    </r>
    <r>
      <rPr>
        <b/>
        <sz val="10"/>
        <color theme="1"/>
        <rFont val="Times New Roman"/>
        <family val="1"/>
        <charset val="204"/>
      </rPr>
      <t>6,8=203/2980*100%</t>
    </r>
  </si>
  <si>
    <t>По данному показателю произошел завершенный суицид обучающегося МБОУ "СОШ №6" п.Железнодорожный. Проведено расследование, заседание ММГ. В ОО района усилена работа педагогов-психологов, классных руководителей по вопросам суицидальных проявлений  несовершеннолетних.</t>
  </si>
  <si>
    <r>
      <t xml:space="preserve">Д(НИПР)=К(НИПР)/Ч(подростки) *100%     </t>
    </r>
    <r>
      <rPr>
        <b/>
        <sz val="10"/>
        <color theme="1"/>
        <rFont val="Times New Roman"/>
        <family val="1"/>
        <charset val="204"/>
      </rPr>
      <t>99=(8300/8356)*100%</t>
    </r>
  </si>
  <si>
    <r>
      <t xml:space="preserve">ДНЗ=К(СОП)/Ч(СОП) *100%     </t>
    </r>
    <r>
      <rPr>
        <b/>
        <sz val="10"/>
        <color theme="1"/>
        <rFont val="Times New Roman"/>
        <family val="1"/>
        <charset val="204"/>
      </rPr>
      <t xml:space="preserve">90=(47/52)*100% </t>
    </r>
    <r>
      <rPr>
        <sz val="10"/>
        <color theme="1"/>
        <rFont val="Times New Roman"/>
        <family val="1"/>
        <charset val="204"/>
      </rPr>
      <t xml:space="preserve">           </t>
    </r>
  </si>
  <si>
    <r>
      <t xml:space="preserve">Д(СИПР)=К(СИПР)/Ч(семьи) *100%                </t>
    </r>
    <r>
      <rPr>
        <b/>
        <sz val="10"/>
        <color theme="1"/>
        <rFont val="Times New Roman"/>
        <family val="1"/>
        <charset val="204"/>
      </rPr>
      <t>95=(2352/2476)*100%</t>
    </r>
  </si>
  <si>
    <r>
      <t xml:space="preserve">Д(ПВ)=К(ПВ)/Ч*100%        </t>
    </r>
    <r>
      <rPr>
        <b/>
        <sz val="10"/>
        <color theme="1"/>
        <rFont val="Times New Roman"/>
        <family val="1"/>
        <charset val="204"/>
      </rPr>
      <t>1,5=(190/12338)*100%</t>
    </r>
  </si>
  <si>
    <r>
      <t xml:space="preserve">Д(ДДО)=(К(ДДО))/(Ч(ДДО))*100%                   </t>
    </r>
    <r>
      <rPr>
        <b/>
        <sz val="10"/>
        <color theme="1"/>
        <rFont val="Times New Roman"/>
        <family val="1"/>
        <charset val="204"/>
      </rPr>
      <t>3,1%=(109/3543)*100%</t>
    </r>
  </si>
  <si>
    <r>
      <t xml:space="preserve">Д(ДДО)=(К(ДДО))/(Ч(ДДО))*100%                        </t>
    </r>
    <r>
      <rPr>
        <b/>
        <sz val="10"/>
        <color theme="1"/>
        <rFont val="Times New Roman"/>
        <family val="1"/>
        <charset val="204"/>
      </rPr>
      <t>52,5%= (1860/3543)*100%</t>
    </r>
  </si>
  <si>
    <r>
      <t xml:space="preserve">К (целевик) = Показатель определяется как фактическое количество договоров с обучающимися-выпускниками 
общеобразовательных организаций за отчетный период   </t>
    </r>
    <r>
      <rPr>
        <b/>
        <sz val="10"/>
        <color theme="1"/>
        <rFont val="Times New Roman"/>
        <family val="1"/>
        <charset val="204"/>
      </rPr>
      <t>К(целевик)=7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</si>
  <si>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Д(ОУукрепление)=(К(реализовано))/(К(запланировано))*100%
</t>
    </r>
    <r>
      <rPr>
        <b/>
        <sz val="10"/>
        <color theme="1"/>
        <rFont val="Times New Roman"/>
        <family val="1"/>
        <charset val="204"/>
      </rPr>
      <t>100=(1/1)*100</t>
    </r>
  </si>
  <si>
    <r>
      <t xml:space="preserve">Д(ОУантитеррор)=(К(реализовано))/(К(запланировано))*100%
</t>
    </r>
    <r>
      <rPr>
        <b/>
        <sz val="10"/>
        <color theme="1"/>
        <rFont val="Times New Roman"/>
        <family val="1"/>
        <charset val="204"/>
      </rPr>
      <t>100=(37/37)*100</t>
    </r>
  </si>
  <si>
    <r>
      <t xml:space="preserve">Д(ОУэнерго)=(К(реализовано))/(К(запланировано))*100%
</t>
    </r>
    <r>
      <rPr>
        <b/>
        <sz val="10"/>
        <color theme="1"/>
        <rFont val="Times New Roman"/>
        <family val="1"/>
        <charset val="204"/>
      </rPr>
      <t>100=(8/8)*100</t>
    </r>
  </si>
  <si>
    <r>
      <t xml:space="preserve">Д(1Об)=(Б(МБ))/(Ч (Ус))*100%                   </t>
    </r>
    <r>
      <rPr>
        <b/>
        <sz val="10"/>
        <color theme="1"/>
        <rFont val="Times New Roman"/>
        <family val="1"/>
        <charset val="204"/>
      </rPr>
      <t>219,01= (1 178 063 380/5379)*100%</t>
    </r>
  </si>
  <si>
    <t xml:space="preserve">В 2025 г. Комитетом по образованию Усольского района, МБУДО "СШ Усольского района" направлен  пакет документов на участие в конкурсном отборе на получение субсидии ОБ Ирк.обл. учлучшение МТБ ЛОУ. По итогам конкурсного отбора, письма минсоцразвития Иркутской области  от 12.01.2026г. МБУДО "СШ Усольского района" (ДОПЛ "Спортландия") выделено 1 896, 231 тыс.руб. Реализация мероприятий  по улучшению МТБ ДОПЛ «Спортландия» (приобретение оборудования) будут реализованы в 2026г. – ОБ – 1 667,803 тыс.руб., МБ-227,428 тыс.руб.)
</t>
  </si>
  <si>
    <t>1.3.</t>
  </si>
  <si>
    <t xml:space="preserve">Муниципальный проект  «Поддержка семьи»
</t>
  </si>
  <si>
    <t>ед.</t>
  </si>
  <si>
    <r>
      <t>Д(ОУкап.ремонт)=К(реализовано)/К(всего) *100%             78,94</t>
    </r>
    <r>
      <rPr>
        <b/>
        <sz val="10"/>
        <color indexed="8"/>
        <rFont val="Times New Roman"/>
        <family val="1"/>
        <charset val="204"/>
      </rPr>
      <t>=15/19*100%</t>
    </r>
  </si>
  <si>
    <t>Финансирование  с проекта снято. Мероприятий в 2025г. не запланировано.</t>
  </si>
  <si>
    <t xml:space="preserve">Муниципальный проект «Обеспечение безопасности обучающихся во время пребывания в организации, осуществляющей образовательную деятельность»
</t>
  </si>
  <si>
    <t>МБОУ, МБДОУ, МБУДО</t>
  </si>
  <si>
    <t>Показатель не достигнут в связи с отстсвием целевых договоров в 2025 году.  В 2025г. внесены изменения в Порядок предоставления мест (квот) по целевому обучению через платформу «Работа России». В 2025г. при поступлении в ИГУ, выпускники школ района, набрав мах количество баллов по конкурсного отбору, определили приоритет поступления  на бюджетной основе, отказавшихся от обязательств перед ОО.</t>
  </si>
  <si>
    <t>Доля детей и подростков, охваченных организованным отдыхом и оздоровлением в рамках программы, от общего количества обучающихся</t>
  </si>
  <si>
    <t xml:space="preserve">Общий объем расходов бюджета муниципального образования, направленных на обеспечение занятостью подростков 14 – 18 лет </t>
  </si>
  <si>
    <t>руб.</t>
  </si>
  <si>
    <r>
      <t xml:space="preserve">Показатель определяется как фактическое финансирование  за отчетный период          </t>
    </r>
    <r>
      <rPr>
        <b/>
        <sz val="10"/>
        <color theme="1"/>
        <rFont val="Times New Roman"/>
        <family val="1"/>
        <charset val="204"/>
      </rPr>
      <t>Финансирование (2025)=1 525,12</t>
    </r>
  </si>
  <si>
    <r>
      <t xml:space="preserve">Д(занятость ЛО)=(К(дети ЛО))/(К(контингент))*100%                                 </t>
    </r>
    <r>
      <rPr>
        <b/>
        <sz val="10"/>
        <color theme="1"/>
        <rFont val="Times New Roman"/>
        <family val="1"/>
        <charset val="204"/>
      </rPr>
      <t>100=(1 453/5 379)*100%</t>
    </r>
  </si>
  <si>
    <t xml:space="preserve">Показатель увеличен в связи с изменением расчета заработной платы на 1 обучающегося (перерассчет  в соответсвии с увеличением МРОТ 01.01.2025г.). Заработная плата за месяц (работа по 2 часа в день):
2025г. - 9700 руб. (6900 руб. - местный бюджет, 2800 руб. – ЦЗН). 
2024г. - 9087,73 руб. (6687,73 руб. - местный бюджет, 2400,00 – ЦЗН).
</t>
  </si>
  <si>
    <r>
      <t xml:space="preserve">К (ЗС) = Показатель определяется как фактическое количество завершенных суицидов несовершеннолетних на территории Усольского муниципального района за отчетный период                              </t>
    </r>
    <r>
      <rPr>
        <b/>
        <sz val="9"/>
        <color theme="1"/>
        <rFont val="Times New Roman"/>
        <family val="1"/>
        <charset val="204"/>
      </rPr>
      <t>К(ЗС)=1</t>
    </r>
  </si>
  <si>
    <t>Д(У)=К(У)/Ч*100%                             90= (13/14)*100%</t>
  </si>
  <si>
    <t>Показатель превысил на 2,86% в виду снижения числа несовершеннолетних состоящих на профилактических учетах в 2025г., и проведения  разъяснительно (индивидуальной ) работы с несовершенолетними, в т.ч. в рамках выездных заседаний КДН и ЗП.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</si>
</sst>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 wrapText="1"/>
    </xf>
    <xf numFmtId="0" fontId="4" fillId="3" borderId="17" xfId="0" applyFont="1" applyFill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/>
    </xf>
    <xf numFmtId="0" fontId="4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top" wrapText="1"/>
    </xf>
    <xf numFmtId="0" fontId="1" fillId="0" borderId="0" xfId="1"/>
    <xf numFmtId="0" fontId="8" fillId="0" borderId="0" xfId="1" applyFont="1" applyAlignment="1">
      <alignment horizontal="left" vertical="center"/>
    </xf>
    <xf numFmtId="4" fontId="1" fillId="2" borderId="0" xfId="1" applyNumberFormat="1" applyFill="1"/>
    <xf numFmtId="0" fontId="8" fillId="0" borderId="0" xfId="1" applyFont="1" applyAlignment="1">
      <alignment horizontal="center" vertical="center"/>
    </xf>
    <xf numFmtId="4" fontId="3" fillId="2" borderId="1" xfId="1" applyNumberFormat="1" applyFont="1" applyFill="1" applyBorder="1" applyAlignment="1">
      <alignment horizontal="center" vertical="center" wrapText="1"/>
    </xf>
    <xf numFmtId="4" fontId="1" fillId="0" borderId="0" xfId="1" applyNumberFormat="1"/>
    <xf numFmtId="0" fontId="8" fillId="0" borderId="0" xfId="1" applyFont="1" applyAlignment="1">
      <alignment horizontal="left" vertical="center" indent="1"/>
    </xf>
    <xf numFmtId="0" fontId="3" fillId="3" borderId="1" xfId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10" fontId="3" fillId="2" borderId="1" xfId="2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justify" vertical="center" wrapText="1"/>
    </xf>
    <xf numFmtId="0" fontId="3" fillId="2" borderId="1" xfId="1" applyFont="1" applyFill="1" applyBorder="1" applyAlignment="1">
      <alignment horizontal="left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164" fontId="1" fillId="0" borderId="0" xfId="1" applyNumberFormat="1"/>
    <xf numFmtId="0" fontId="4" fillId="3" borderId="1" xfId="1" applyFont="1" applyFill="1" applyBorder="1" applyAlignment="1">
      <alignment vertical="center" wrapText="1"/>
    </xf>
    <xf numFmtId="0" fontId="14" fillId="0" borderId="0" xfId="1" applyFont="1" applyAlignment="1">
      <alignment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top"/>
    </xf>
    <xf numFmtId="9" fontId="4" fillId="0" borderId="1" xfId="0" applyNumberFormat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4" fillId="0" borderId="0" xfId="0" applyFont="1" applyAlignment="1">
      <alignment horizontal="righ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justify" vertical="distributed" wrapText="1"/>
    </xf>
    <xf numFmtId="0" fontId="6" fillId="0" borderId="3" xfId="0" applyFont="1" applyBorder="1" applyAlignment="1">
      <alignment horizontal="justify" vertical="distributed" wrapText="1"/>
    </xf>
    <xf numFmtId="0" fontId="10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10" fillId="0" borderId="8" xfId="0" applyFont="1" applyBorder="1" applyAlignment="1">
      <alignment horizontal="left" vertical="center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P210"/>
  <sheetViews>
    <sheetView zoomScaleNormal="100" workbookViewId="0">
      <pane xSplit="4" ySplit="6" topLeftCell="E196" activePane="bottomRight" state="frozen"/>
      <selection pane="topRight" activeCell="E1" sqref="E1"/>
      <selection pane="bottomLeft" activeCell="A7" sqref="A7"/>
      <selection pane="bottomRight" sqref="A1:H210"/>
    </sheetView>
  </sheetViews>
  <sheetFormatPr defaultRowHeight="15" x14ac:dyDescent="0.25"/>
  <cols>
    <col min="1" max="1" width="6.42578125" style="54" customWidth="1"/>
    <col min="2" max="2" width="23.42578125" style="54" customWidth="1"/>
    <col min="3" max="3" width="27.5703125" style="54" customWidth="1"/>
    <col min="4" max="4" width="23.85546875" style="54" customWidth="1"/>
    <col min="5" max="5" width="17.5703125" style="56" customWidth="1"/>
    <col min="6" max="6" width="13" style="54" customWidth="1"/>
    <col min="7" max="7" width="11.42578125" style="54" bestFit="1" customWidth="1"/>
    <col min="8" max="12" width="9.140625" style="54"/>
    <col min="13" max="14" width="12.7109375" style="54" customWidth="1"/>
    <col min="15" max="15" width="9.140625" style="54"/>
    <col min="16" max="16" width="10.85546875" style="54" customWidth="1"/>
    <col min="17" max="16384" width="9.140625" style="54"/>
  </cols>
  <sheetData>
    <row r="1" spans="1:16" ht="15.75" x14ac:dyDescent="0.25">
      <c r="B1" s="55"/>
    </row>
    <row r="2" spans="1:16" ht="15.75" x14ac:dyDescent="0.25">
      <c r="A2" s="71" t="s">
        <v>180</v>
      </c>
      <c r="H2" s="57"/>
      <c r="M2" s="58">
        <v>1885523.6829999995</v>
      </c>
      <c r="N2" s="58">
        <v>1871351.9068199997</v>
      </c>
      <c r="O2" s="59">
        <f>M2-E7</f>
        <v>3.9999606087803841E-5</v>
      </c>
      <c r="P2" s="59">
        <f>N2-F7</f>
        <v>0</v>
      </c>
    </row>
    <row r="3" spans="1:16" ht="15.75" x14ac:dyDescent="0.25">
      <c r="A3" s="60" t="s">
        <v>125</v>
      </c>
      <c r="H3" s="57"/>
      <c r="M3" s="58">
        <v>100534.70549000001</v>
      </c>
      <c r="N3" s="58">
        <v>100533.25645000002</v>
      </c>
      <c r="O3" s="59">
        <f t="shared" ref="O3:P5" si="0">M3-E8</f>
        <v>0</v>
      </c>
      <c r="P3" s="59">
        <f t="shared" si="0"/>
        <v>0</v>
      </c>
    </row>
    <row r="4" spans="1:16" x14ac:dyDescent="0.25">
      <c r="M4" s="58">
        <v>1434465.2945099999</v>
      </c>
      <c r="N4" s="58">
        <v>1434328.6167099997</v>
      </c>
      <c r="O4" s="59">
        <f t="shared" si="0"/>
        <v>0</v>
      </c>
      <c r="P4" s="59">
        <f t="shared" si="0"/>
        <v>0</v>
      </c>
    </row>
    <row r="5" spans="1:16" ht="29.25" customHeight="1" x14ac:dyDescent="0.25">
      <c r="A5" s="92" t="s">
        <v>1</v>
      </c>
      <c r="B5" s="92" t="s">
        <v>126</v>
      </c>
      <c r="C5" s="92" t="s">
        <v>127</v>
      </c>
      <c r="D5" s="107" t="s">
        <v>128</v>
      </c>
      <c r="E5" s="107"/>
      <c r="F5" s="107"/>
      <c r="G5" s="108" t="s">
        <v>129</v>
      </c>
      <c r="H5" s="108"/>
      <c r="M5" s="58">
        <v>350523.6829999995</v>
      </c>
      <c r="N5" s="58">
        <v>336490.03365999996</v>
      </c>
      <c r="O5" s="59">
        <f t="shared" si="0"/>
        <v>3.9999489672482014E-5</v>
      </c>
      <c r="P5" s="59">
        <f t="shared" si="0"/>
        <v>0</v>
      </c>
    </row>
    <row r="6" spans="1:16" ht="60" customHeight="1" x14ac:dyDescent="0.25">
      <c r="A6" s="92"/>
      <c r="B6" s="92"/>
      <c r="C6" s="92"/>
      <c r="D6" s="61" t="s">
        <v>130</v>
      </c>
      <c r="E6" s="62" t="s">
        <v>131</v>
      </c>
      <c r="F6" s="62" t="s">
        <v>132</v>
      </c>
      <c r="G6" s="63" t="s">
        <v>133</v>
      </c>
      <c r="H6" s="63" t="s">
        <v>0</v>
      </c>
    </row>
    <row r="7" spans="1:16" x14ac:dyDescent="0.25">
      <c r="A7" s="92"/>
      <c r="B7" s="101" t="s">
        <v>134</v>
      </c>
      <c r="C7" s="92" t="s">
        <v>135</v>
      </c>
      <c r="D7" s="64" t="s">
        <v>136</v>
      </c>
      <c r="E7" s="58">
        <f>SUM(E8:E10)</f>
        <v>1885523.6829599999</v>
      </c>
      <c r="F7" s="58">
        <f>SUM(F8:F10)</f>
        <v>1871351.9068199999</v>
      </c>
      <c r="G7" s="58">
        <f>F7-E7</f>
        <v>-14171.776139999973</v>
      </c>
      <c r="H7" s="65">
        <f>F7/E7-1</f>
        <v>-7.516095537846712E-3</v>
      </c>
      <c r="L7" s="59"/>
    </row>
    <row r="8" spans="1:16" x14ac:dyDescent="0.25">
      <c r="A8" s="92"/>
      <c r="B8" s="101"/>
      <c r="C8" s="92"/>
      <c r="D8" s="64" t="s">
        <v>137</v>
      </c>
      <c r="E8" s="58">
        <f>E12+E25</f>
        <v>100534.70549000001</v>
      </c>
      <c r="F8" s="58">
        <f>F12+F25</f>
        <v>100533.25645</v>
      </c>
      <c r="G8" s="58">
        <f t="shared" ref="G8:G95" si="1">F8-E8</f>
        <v>-1.4490400000067893</v>
      </c>
      <c r="H8" s="65">
        <f t="shared" ref="H8:H95" si="2">F8/E8-1</f>
        <v>-1.4413331127283158E-5</v>
      </c>
      <c r="L8" s="59"/>
    </row>
    <row r="9" spans="1:16" x14ac:dyDescent="0.25">
      <c r="A9" s="92"/>
      <c r="B9" s="101"/>
      <c r="C9" s="92"/>
      <c r="D9" s="64" t="s">
        <v>138</v>
      </c>
      <c r="E9" s="58">
        <f>E13+E18+E26</f>
        <v>1434465.2945099999</v>
      </c>
      <c r="F9" s="58">
        <f>F13+F18+F26</f>
        <v>1434328.61671</v>
      </c>
      <c r="G9" s="58">
        <f t="shared" si="1"/>
        <v>-136.67779999994673</v>
      </c>
      <c r="H9" s="65">
        <f t="shared" si="2"/>
        <v>-9.5281357118226495E-5</v>
      </c>
      <c r="L9" s="59"/>
    </row>
    <row r="10" spans="1:16" x14ac:dyDescent="0.25">
      <c r="A10" s="92"/>
      <c r="B10" s="101"/>
      <c r="C10" s="92"/>
      <c r="D10" s="64" t="s">
        <v>139</v>
      </c>
      <c r="E10" s="58">
        <f>E14+E16+E19+E21+E23+E29+E27</f>
        <v>350523.68296000001</v>
      </c>
      <c r="F10" s="58">
        <f>F14+F16+F19+F21+F23+F29+F27</f>
        <v>336490.03366000002</v>
      </c>
      <c r="G10" s="58">
        <f t="shared" si="1"/>
        <v>-14033.64929999999</v>
      </c>
      <c r="H10" s="65">
        <f t="shared" si="2"/>
        <v>-4.003623715662441E-2</v>
      </c>
      <c r="L10" s="59"/>
    </row>
    <row r="11" spans="1:16" x14ac:dyDescent="0.25">
      <c r="A11" s="92"/>
      <c r="B11" s="101"/>
      <c r="C11" s="95" t="s">
        <v>140</v>
      </c>
      <c r="D11" s="64" t="s">
        <v>136</v>
      </c>
      <c r="E11" s="58">
        <f>SUM(E12:E14)</f>
        <v>1174966.3349899999</v>
      </c>
      <c r="F11" s="58">
        <f>SUM(F12:F14)</f>
        <v>1166301.5673700001</v>
      </c>
      <c r="G11" s="58">
        <f t="shared" si="1"/>
        <v>-8664.7676199998241</v>
      </c>
      <c r="H11" s="65">
        <f t="shared" si="2"/>
        <v>-7.3744816016992898E-3</v>
      </c>
      <c r="L11" s="59"/>
    </row>
    <row r="12" spans="1:16" x14ac:dyDescent="0.25">
      <c r="A12" s="92"/>
      <c r="B12" s="101"/>
      <c r="C12" s="95"/>
      <c r="D12" s="64" t="s">
        <v>137</v>
      </c>
      <c r="E12" s="58">
        <f t="shared" ref="E12:F14" si="3">E35+E100</f>
        <v>98861.793000000005</v>
      </c>
      <c r="F12" s="58">
        <f t="shared" si="3"/>
        <v>98860.448430000004</v>
      </c>
      <c r="G12" s="58">
        <f t="shared" si="1"/>
        <v>-1.3445700000011129</v>
      </c>
      <c r="H12" s="65">
        <f t="shared" si="2"/>
        <v>-1.3600501864274861E-5</v>
      </c>
      <c r="L12" s="59"/>
    </row>
    <row r="13" spans="1:16" x14ac:dyDescent="0.25">
      <c r="A13" s="92"/>
      <c r="B13" s="101"/>
      <c r="C13" s="95"/>
      <c r="D13" s="64" t="s">
        <v>138</v>
      </c>
      <c r="E13" s="58">
        <f t="shared" si="3"/>
        <v>908404.10699999996</v>
      </c>
      <c r="F13" s="58">
        <f t="shared" si="3"/>
        <v>908267.43472999998</v>
      </c>
      <c r="G13" s="58">
        <f t="shared" si="1"/>
        <v>-136.67226999998093</v>
      </c>
      <c r="H13" s="65">
        <f t="shared" si="2"/>
        <v>-1.504531617005922E-4</v>
      </c>
      <c r="L13" s="59"/>
    </row>
    <row r="14" spans="1:16" x14ac:dyDescent="0.25">
      <c r="A14" s="92"/>
      <c r="B14" s="101"/>
      <c r="C14" s="95"/>
      <c r="D14" s="64" t="s">
        <v>139</v>
      </c>
      <c r="E14" s="58">
        <f t="shared" si="3"/>
        <v>167700.43499000001</v>
      </c>
      <c r="F14" s="58">
        <f t="shared" si="3"/>
        <v>159173.68421000009</v>
      </c>
      <c r="G14" s="58">
        <f t="shared" si="1"/>
        <v>-8526.7507799999148</v>
      </c>
      <c r="H14" s="65">
        <f t="shared" si="2"/>
        <v>-5.0845132157876449E-2</v>
      </c>
      <c r="L14" s="59"/>
    </row>
    <row r="15" spans="1:16" x14ac:dyDescent="0.25">
      <c r="A15" s="92"/>
      <c r="B15" s="101"/>
      <c r="C15" s="95" t="s">
        <v>141</v>
      </c>
      <c r="D15" s="64" t="s">
        <v>136</v>
      </c>
      <c r="E15" s="58">
        <f>SUM(E16:E16)</f>
        <v>100718.76817000001</v>
      </c>
      <c r="F15" s="58">
        <f>SUM(F16:F16)</f>
        <v>98630.128509999995</v>
      </c>
      <c r="G15" s="58">
        <f t="shared" si="1"/>
        <v>-2088.6396600000153</v>
      </c>
      <c r="H15" s="65">
        <f t="shared" si="2"/>
        <v>-2.073734317793352E-2</v>
      </c>
      <c r="L15" s="59"/>
    </row>
    <row r="16" spans="1:16" x14ac:dyDescent="0.25">
      <c r="A16" s="92"/>
      <c r="B16" s="101"/>
      <c r="C16" s="95"/>
      <c r="D16" s="64" t="s">
        <v>139</v>
      </c>
      <c r="E16" s="58">
        <f>E107</f>
        <v>100718.76817000001</v>
      </c>
      <c r="F16" s="58">
        <f>F107</f>
        <v>98630.128509999995</v>
      </c>
      <c r="G16" s="58">
        <f t="shared" si="1"/>
        <v>-2088.6396600000153</v>
      </c>
      <c r="H16" s="65">
        <f t="shared" si="2"/>
        <v>-2.073734317793352E-2</v>
      </c>
      <c r="L16" s="59"/>
    </row>
    <row r="17" spans="1:12" x14ac:dyDescent="0.25">
      <c r="A17" s="92"/>
      <c r="B17" s="101"/>
      <c r="C17" s="95" t="s">
        <v>142</v>
      </c>
      <c r="D17" s="64" t="s">
        <v>136</v>
      </c>
      <c r="E17" s="58">
        <f>SUM(E18:E19)</f>
        <v>600489.06357</v>
      </c>
      <c r="F17" s="58">
        <f>SUM(F18:F19)</f>
        <v>597101.03123999992</v>
      </c>
      <c r="G17" s="58">
        <f t="shared" si="1"/>
        <v>-3388.0323300000746</v>
      </c>
      <c r="H17" s="65">
        <f t="shared" si="2"/>
        <v>-5.6421216230945204E-3</v>
      </c>
      <c r="L17" s="59"/>
    </row>
    <row r="18" spans="1:12" x14ac:dyDescent="0.25">
      <c r="A18" s="92"/>
      <c r="B18" s="101"/>
      <c r="C18" s="95"/>
      <c r="D18" s="64" t="s">
        <v>138</v>
      </c>
      <c r="E18" s="58">
        <f>+E104</f>
        <v>525972.69999999995</v>
      </c>
      <c r="F18" s="58">
        <f>+F104</f>
        <v>525972.69999999995</v>
      </c>
      <c r="G18" s="58">
        <f t="shared" si="1"/>
        <v>0</v>
      </c>
      <c r="H18" s="65">
        <f t="shared" si="2"/>
        <v>0</v>
      </c>
      <c r="L18" s="59"/>
    </row>
    <row r="19" spans="1:12" x14ac:dyDescent="0.25">
      <c r="A19" s="92"/>
      <c r="B19" s="101"/>
      <c r="C19" s="95"/>
      <c r="D19" s="64" t="s">
        <v>139</v>
      </c>
      <c r="E19" s="58">
        <f>E105</f>
        <v>74516.363570000001</v>
      </c>
      <c r="F19" s="58">
        <f>F105</f>
        <v>71128.331239999912</v>
      </c>
      <c r="G19" s="58">
        <f t="shared" si="1"/>
        <v>-3388.0323300000891</v>
      </c>
      <c r="H19" s="65">
        <f t="shared" si="2"/>
        <v>-4.5466957426302801E-2</v>
      </c>
      <c r="L19" s="59"/>
    </row>
    <row r="20" spans="1:12" x14ac:dyDescent="0.25">
      <c r="A20" s="92"/>
      <c r="B20" s="101"/>
      <c r="C20" s="95" t="s">
        <v>143</v>
      </c>
      <c r="D20" s="64" t="s">
        <v>136</v>
      </c>
      <c r="E20" s="58">
        <f>SUM(E21:E21)</f>
        <v>6728.3828800000001</v>
      </c>
      <c r="F20" s="58">
        <f>SUM(F21:F21)</f>
        <v>6713.7363799999994</v>
      </c>
      <c r="G20" s="58">
        <f t="shared" si="1"/>
        <v>-14.646500000000742</v>
      </c>
      <c r="H20" s="65">
        <f t="shared" si="2"/>
        <v>-2.176823207183598E-3</v>
      </c>
      <c r="L20" s="59"/>
    </row>
    <row r="21" spans="1:12" x14ac:dyDescent="0.25">
      <c r="A21" s="92"/>
      <c r="B21" s="101"/>
      <c r="C21" s="95"/>
      <c r="D21" s="64" t="s">
        <v>139</v>
      </c>
      <c r="E21" s="58">
        <f>E109</f>
        <v>6728.3828800000001</v>
      </c>
      <c r="F21" s="58">
        <f>F109</f>
        <v>6713.7363799999994</v>
      </c>
      <c r="G21" s="58">
        <f t="shared" si="1"/>
        <v>-14.646500000000742</v>
      </c>
      <c r="H21" s="65">
        <f t="shared" si="2"/>
        <v>-2.176823207183598E-3</v>
      </c>
      <c r="L21" s="59"/>
    </row>
    <row r="22" spans="1:12" ht="22.5" customHeight="1" x14ac:dyDescent="0.25">
      <c r="A22" s="92"/>
      <c r="B22" s="101"/>
      <c r="C22" s="100" t="s">
        <v>144</v>
      </c>
      <c r="D22" s="64" t="s">
        <v>136</v>
      </c>
      <c r="E22" s="58">
        <f>SUM(E23:E23)</f>
        <v>76.89</v>
      </c>
      <c r="F22" s="58">
        <f>SUM(F23:F23)</f>
        <v>71.309970000000007</v>
      </c>
      <c r="G22" s="58">
        <f t="shared" si="1"/>
        <v>-5.5800299999999936</v>
      </c>
      <c r="H22" s="65">
        <f t="shared" si="2"/>
        <v>-7.2571595786187992E-2</v>
      </c>
      <c r="L22" s="59"/>
    </row>
    <row r="23" spans="1:12" ht="20.25" customHeight="1" x14ac:dyDescent="0.25">
      <c r="A23" s="92"/>
      <c r="B23" s="101"/>
      <c r="C23" s="100"/>
      <c r="D23" s="64" t="s">
        <v>139</v>
      </c>
      <c r="E23" s="58">
        <f>E113</f>
        <v>76.89</v>
      </c>
      <c r="F23" s="58">
        <f>F113</f>
        <v>71.309970000000007</v>
      </c>
      <c r="G23" s="58">
        <f t="shared" si="1"/>
        <v>-5.5800299999999936</v>
      </c>
      <c r="H23" s="65">
        <f t="shared" si="2"/>
        <v>-7.2571595786187992E-2</v>
      </c>
      <c r="L23" s="59"/>
    </row>
    <row r="24" spans="1:12" x14ac:dyDescent="0.25">
      <c r="A24" s="92"/>
      <c r="B24" s="101"/>
      <c r="C24" s="99" t="s">
        <v>145</v>
      </c>
      <c r="D24" s="64" t="s">
        <v>136</v>
      </c>
      <c r="E24" s="58">
        <f>SUM(E25:E27)</f>
        <v>1762.0249999999999</v>
      </c>
      <c r="F24" s="58">
        <f>SUM(F25:F27)</f>
        <v>1761.915</v>
      </c>
      <c r="G24" s="58">
        <f t="shared" si="1"/>
        <v>-0.10999999999989996</v>
      </c>
      <c r="H24" s="65">
        <f t="shared" si="2"/>
        <v>-6.2428172131423487E-5</v>
      </c>
      <c r="L24" s="59"/>
    </row>
    <row r="25" spans="1:12" x14ac:dyDescent="0.25">
      <c r="A25" s="92"/>
      <c r="B25" s="101"/>
      <c r="C25" s="99"/>
      <c r="D25" s="64" t="s">
        <v>137</v>
      </c>
      <c r="E25" s="58">
        <f>E39</f>
        <v>1672.9124899999999</v>
      </c>
      <c r="F25" s="58">
        <f>F39</f>
        <v>1672.8080199999999</v>
      </c>
      <c r="G25" s="58">
        <f t="shared" si="1"/>
        <v>-0.10446999999999207</v>
      </c>
      <c r="H25" s="65">
        <f t="shared" si="2"/>
        <v>-6.244797658239154E-5</v>
      </c>
      <c r="L25" s="59"/>
    </row>
    <row r="26" spans="1:12" x14ac:dyDescent="0.25">
      <c r="A26" s="92"/>
      <c r="B26" s="101"/>
      <c r="C26" s="99"/>
      <c r="D26" s="64" t="s">
        <v>138</v>
      </c>
      <c r="E26" s="58">
        <f>E40</f>
        <v>88.48751</v>
      </c>
      <c r="F26" s="58">
        <f>F40</f>
        <v>88.481979999999993</v>
      </c>
      <c r="G26" s="58">
        <f t="shared" si="1"/>
        <v>-5.5300000000073624E-3</v>
      </c>
      <c r="H26" s="65">
        <f t="shared" si="2"/>
        <v>-6.2494695579173865E-5</v>
      </c>
      <c r="L26" s="59"/>
    </row>
    <row r="27" spans="1:12" x14ac:dyDescent="0.25">
      <c r="A27" s="92"/>
      <c r="B27" s="101"/>
      <c r="C27" s="99"/>
      <c r="D27" s="64" t="s">
        <v>139</v>
      </c>
      <c r="E27" s="58">
        <f>E111</f>
        <v>0.625</v>
      </c>
      <c r="F27" s="58">
        <f>F111</f>
        <v>0.625</v>
      </c>
      <c r="G27" s="58">
        <f t="shared" si="1"/>
        <v>0</v>
      </c>
      <c r="H27" s="65">
        <f t="shared" si="2"/>
        <v>0</v>
      </c>
      <c r="L27" s="59"/>
    </row>
    <row r="28" spans="1:12" x14ac:dyDescent="0.25">
      <c r="A28" s="92"/>
      <c r="B28" s="101"/>
      <c r="C28" s="100" t="s">
        <v>146</v>
      </c>
      <c r="D28" s="64" t="s">
        <v>136</v>
      </c>
      <c r="E28" s="58">
        <f>SUM(E29:E29)</f>
        <v>782.21834999999999</v>
      </c>
      <c r="F28" s="58">
        <f>SUM(F29:F29)</f>
        <v>772.21834999999999</v>
      </c>
      <c r="G28" s="58">
        <f t="shared" si="1"/>
        <v>-10</v>
      </c>
      <c r="H28" s="65">
        <f t="shared" si="2"/>
        <v>-1.2784154194286024E-2</v>
      </c>
      <c r="L28" s="59"/>
    </row>
    <row r="29" spans="1:12" x14ac:dyDescent="0.25">
      <c r="A29" s="92"/>
      <c r="B29" s="101"/>
      <c r="C29" s="100"/>
      <c r="D29" s="64" t="s">
        <v>139</v>
      </c>
      <c r="E29" s="58">
        <f>E115</f>
        <v>782.21834999999999</v>
      </c>
      <c r="F29" s="58">
        <f>F115</f>
        <v>772.21834999999999</v>
      </c>
      <c r="G29" s="58">
        <f t="shared" si="1"/>
        <v>-10</v>
      </c>
      <c r="H29" s="65">
        <f t="shared" si="2"/>
        <v>-1.2784154194286024E-2</v>
      </c>
      <c r="L29" s="59"/>
    </row>
    <row r="30" spans="1:12" x14ac:dyDescent="0.25">
      <c r="A30" s="92" t="s">
        <v>147</v>
      </c>
      <c r="B30" s="101" t="s">
        <v>3</v>
      </c>
      <c r="C30" s="92" t="s">
        <v>135</v>
      </c>
      <c r="D30" s="64" t="s">
        <v>136</v>
      </c>
      <c r="E30" s="58">
        <f>SUM(E31:E33)</f>
        <v>116036.76680000001</v>
      </c>
      <c r="F30" s="58">
        <f>SUM(F31:F33)</f>
        <v>115987.44851</v>
      </c>
      <c r="G30" s="58">
        <f t="shared" si="1"/>
        <v>-49.318290000010165</v>
      </c>
      <c r="H30" s="65">
        <f t="shared" si="2"/>
        <v>-4.2502295918855904E-4</v>
      </c>
    </row>
    <row r="31" spans="1:12" x14ac:dyDescent="0.25">
      <c r="A31" s="92"/>
      <c r="B31" s="101"/>
      <c r="C31" s="92"/>
      <c r="D31" s="66" t="s">
        <v>137</v>
      </c>
      <c r="E31" s="58">
        <f>E35+E39</f>
        <v>79153.205490000008</v>
      </c>
      <c r="F31" s="58">
        <f>F35+F39</f>
        <v>79153.00649</v>
      </c>
      <c r="G31" s="58">
        <f t="shared" si="1"/>
        <v>-0.19900000000779983</v>
      </c>
      <c r="H31" s="65">
        <f t="shared" si="2"/>
        <v>-2.5141116999360946E-6</v>
      </c>
    </row>
    <row r="32" spans="1:12" x14ac:dyDescent="0.25">
      <c r="A32" s="92"/>
      <c r="B32" s="101"/>
      <c r="C32" s="92"/>
      <c r="D32" s="66" t="s">
        <v>138</v>
      </c>
      <c r="E32" s="58">
        <f>E36+E40</f>
        <v>32486.194509999998</v>
      </c>
      <c r="F32" s="58">
        <f>F36+F40</f>
        <v>32442.96833</v>
      </c>
      <c r="G32" s="58">
        <f t="shared" si="1"/>
        <v>-43.226179999997839</v>
      </c>
      <c r="H32" s="65">
        <f t="shared" si="2"/>
        <v>-1.330601526340458E-3</v>
      </c>
    </row>
    <row r="33" spans="1:8" x14ac:dyDescent="0.25">
      <c r="A33" s="92"/>
      <c r="B33" s="101"/>
      <c r="C33" s="92"/>
      <c r="D33" s="66" t="s">
        <v>139</v>
      </c>
      <c r="E33" s="58">
        <f>E37</f>
        <v>4397.3667999999998</v>
      </c>
      <c r="F33" s="58">
        <f>F37</f>
        <v>4391.4736900000025</v>
      </c>
      <c r="G33" s="58">
        <f t="shared" si="1"/>
        <v>-5.8931099999972503</v>
      </c>
      <c r="H33" s="65">
        <f t="shared" si="2"/>
        <v>-1.340145197802789E-3</v>
      </c>
    </row>
    <row r="34" spans="1:8" x14ac:dyDescent="0.25">
      <c r="A34" s="92"/>
      <c r="B34" s="101"/>
      <c r="C34" s="95" t="s">
        <v>140</v>
      </c>
      <c r="D34" s="66" t="s">
        <v>136</v>
      </c>
      <c r="E34" s="58">
        <f>SUM(E35:E37)</f>
        <v>114275.3668</v>
      </c>
      <c r="F34" s="58">
        <f>SUM(F35:F37)</f>
        <v>114226.15850999999</v>
      </c>
      <c r="G34" s="58">
        <f t="shared" si="1"/>
        <v>-49.208290000009583</v>
      </c>
      <c r="H34" s="65">
        <f t="shared" si="2"/>
        <v>-4.3061152528289792E-4</v>
      </c>
    </row>
    <row r="35" spans="1:8" x14ac:dyDescent="0.25">
      <c r="A35" s="92"/>
      <c r="B35" s="101"/>
      <c r="C35" s="95"/>
      <c r="D35" s="64" t="s">
        <v>137</v>
      </c>
      <c r="E35" s="58">
        <f>+E51</f>
        <v>77480.293000000005</v>
      </c>
      <c r="F35" s="58">
        <f>+F51</f>
        <v>77480.198470000003</v>
      </c>
      <c r="G35" s="58">
        <f t="shared" si="1"/>
        <v>-9.4530000002123415E-2</v>
      </c>
      <c r="H35" s="65">
        <f t="shared" si="2"/>
        <v>-1.2200521750660442E-6</v>
      </c>
    </row>
    <row r="36" spans="1:8" x14ac:dyDescent="0.25">
      <c r="A36" s="92"/>
      <c r="B36" s="101"/>
      <c r="C36" s="95"/>
      <c r="D36" s="64" t="s">
        <v>138</v>
      </c>
      <c r="E36" s="58">
        <f>+E52+E65+E87+E93</f>
        <v>32397.706999999999</v>
      </c>
      <c r="F36" s="58">
        <f>+F52+F65+F87+F93</f>
        <v>32354.486349999999</v>
      </c>
      <c r="G36" s="58">
        <f t="shared" si="1"/>
        <v>-43.220649999999296</v>
      </c>
      <c r="H36" s="65">
        <f t="shared" si="2"/>
        <v>-1.3340650929400955E-3</v>
      </c>
    </row>
    <row r="37" spans="1:8" x14ac:dyDescent="0.25">
      <c r="A37" s="92"/>
      <c r="B37" s="101"/>
      <c r="C37" s="95"/>
      <c r="D37" s="64" t="s">
        <v>139</v>
      </c>
      <c r="E37" s="58">
        <f>+E66+E88+E94</f>
        <v>4397.3667999999998</v>
      </c>
      <c r="F37" s="58">
        <f>+F66+F88+F94</f>
        <v>4391.4736900000025</v>
      </c>
      <c r="G37" s="58">
        <f t="shared" si="1"/>
        <v>-5.8931099999972503</v>
      </c>
      <c r="H37" s="65">
        <f t="shared" si="2"/>
        <v>-1.340145197802789E-3</v>
      </c>
    </row>
    <row r="38" spans="1:8" x14ac:dyDescent="0.25">
      <c r="A38" s="92"/>
      <c r="B38" s="101"/>
      <c r="C38" s="99" t="s">
        <v>145</v>
      </c>
      <c r="D38" s="64" t="s">
        <v>136</v>
      </c>
      <c r="E38" s="58">
        <f>SUM(E39:E40)</f>
        <v>1761.3999999999999</v>
      </c>
      <c r="F38" s="58">
        <f>SUM(F39:F40)</f>
        <v>1761.29</v>
      </c>
      <c r="G38" s="58">
        <f t="shared" si="1"/>
        <v>-0.10999999999989996</v>
      </c>
      <c r="H38" s="65">
        <f t="shared" si="2"/>
        <v>-6.2450323606189073E-5</v>
      </c>
    </row>
    <row r="39" spans="1:8" x14ac:dyDescent="0.25">
      <c r="A39" s="92"/>
      <c r="B39" s="101"/>
      <c r="C39" s="99"/>
      <c r="D39" s="64" t="s">
        <v>137</v>
      </c>
      <c r="E39" s="58">
        <f t="shared" ref="E39:F39" si="4">E45</f>
        <v>1672.9124899999999</v>
      </c>
      <c r="F39" s="58">
        <f t="shared" si="4"/>
        <v>1672.8080199999999</v>
      </c>
      <c r="G39" s="58">
        <f t="shared" si="1"/>
        <v>-0.10446999999999207</v>
      </c>
      <c r="H39" s="65">
        <f t="shared" si="2"/>
        <v>-6.244797658239154E-5</v>
      </c>
    </row>
    <row r="40" spans="1:8" x14ac:dyDescent="0.25">
      <c r="A40" s="92"/>
      <c r="B40" s="101"/>
      <c r="C40" s="99"/>
      <c r="D40" s="64" t="s">
        <v>138</v>
      </c>
      <c r="E40" s="58">
        <f>E46</f>
        <v>88.48751</v>
      </c>
      <c r="F40" s="58">
        <f>F46</f>
        <v>88.481979999999993</v>
      </c>
      <c r="G40" s="58">
        <f t="shared" si="1"/>
        <v>-5.5300000000073624E-3</v>
      </c>
      <c r="H40" s="65">
        <f t="shared" si="2"/>
        <v>-6.2494695579173865E-5</v>
      </c>
    </row>
    <row r="41" spans="1:8" x14ac:dyDescent="0.25">
      <c r="A41" s="92" t="s">
        <v>148</v>
      </c>
      <c r="B41" s="102" t="s">
        <v>149</v>
      </c>
      <c r="C41" s="99" t="s">
        <v>135</v>
      </c>
      <c r="D41" s="67" t="s">
        <v>136</v>
      </c>
      <c r="E41" s="58">
        <f>SUM(E42:E43)</f>
        <v>1761.3999999999999</v>
      </c>
      <c r="F41" s="58">
        <f>SUM(F42:F43)</f>
        <v>1761.29</v>
      </c>
      <c r="G41" s="58">
        <f t="shared" si="1"/>
        <v>-0.10999999999989996</v>
      </c>
      <c r="H41" s="65">
        <f t="shared" si="2"/>
        <v>-6.2450323606189073E-5</v>
      </c>
    </row>
    <row r="42" spans="1:8" ht="15" customHeight="1" x14ac:dyDescent="0.25">
      <c r="A42" s="92"/>
      <c r="B42" s="103"/>
      <c r="C42" s="99"/>
      <c r="D42" s="67" t="s">
        <v>137</v>
      </c>
      <c r="E42" s="68">
        <f t="shared" ref="E42:F43" si="5">E45</f>
        <v>1672.9124899999999</v>
      </c>
      <c r="F42" s="68">
        <f t="shared" si="5"/>
        <v>1672.8080199999999</v>
      </c>
      <c r="G42" s="58">
        <f t="shared" si="1"/>
        <v>-0.10446999999999207</v>
      </c>
      <c r="H42" s="65">
        <f t="shared" si="2"/>
        <v>-6.244797658239154E-5</v>
      </c>
    </row>
    <row r="43" spans="1:8" x14ac:dyDescent="0.25">
      <c r="A43" s="92"/>
      <c r="B43" s="103"/>
      <c r="C43" s="99"/>
      <c r="D43" s="67" t="s">
        <v>138</v>
      </c>
      <c r="E43" s="68">
        <f t="shared" si="5"/>
        <v>88.48751</v>
      </c>
      <c r="F43" s="68">
        <f t="shared" si="5"/>
        <v>88.481979999999993</v>
      </c>
      <c r="G43" s="58">
        <f t="shared" si="1"/>
        <v>-5.5300000000073624E-3</v>
      </c>
      <c r="H43" s="65">
        <f t="shared" si="2"/>
        <v>-6.2494695579173865E-5</v>
      </c>
    </row>
    <row r="44" spans="1:8" x14ac:dyDescent="0.25">
      <c r="A44" s="92"/>
      <c r="B44" s="103"/>
      <c r="C44" s="99" t="s">
        <v>145</v>
      </c>
      <c r="D44" s="67" t="s">
        <v>136</v>
      </c>
      <c r="E44" s="58">
        <f>SUM(E45:E46)</f>
        <v>1761.3999999999999</v>
      </c>
      <c r="F44" s="58">
        <f>SUM(F45:F46)</f>
        <v>1761.29</v>
      </c>
      <c r="G44" s="58">
        <f t="shared" si="1"/>
        <v>-0.10999999999989996</v>
      </c>
      <c r="H44" s="65">
        <f t="shared" si="2"/>
        <v>-6.2450323606189073E-5</v>
      </c>
    </row>
    <row r="45" spans="1:8" x14ac:dyDescent="0.25">
      <c r="A45" s="92"/>
      <c r="B45" s="103"/>
      <c r="C45" s="99"/>
      <c r="D45" s="67" t="s">
        <v>137</v>
      </c>
      <c r="E45" s="68">
        <v>1672.9124899999999</v>
      </c>
      <c r="F45" s="68">
        <v>1672.8080199999999</v>
      </c>
      <c r="G45" s="58">
        <f t="shared" si="1"/>
        <v>-0.10446999999999207</v>
      </c>
      <c r="H45" s="65">
        <f t="shared" si="2"/>
        <v>-6.244797658239154E-5</v>
      </c>
    </row>
    <row r="46" spans="1:8" x14ac:dyDescent="0.25">
      <c r="A46" s="92"/>
      <c r="B46" s="103"/>
      <c r="C46" s="99"/>
      <c r="D46" s="67" t="s">
        <v>138</v>
      </c>
      <c r="E46" s="68">
        <v>88.48751</v>
      </c>
      <c r="F46" s="68">
        <v>88.481979999999993</v>
      </c>
      <c r="G46" s="58">
        <f t="shared" si="1"/>
        <v>-5.5300000000073624E-3</v>
      </c>
      <c r="H46" s="65">
        <f t="shared" si="2"/>
        <v>-6.2494695579173865E-5</v>
      </c>
    </row>
    <row r="47" spans="1:8" x14ac:dyDescent="0.25">
      <c r="A47" s="92" t="s">
        <v>150</v>
      </c>
      <c r="B47" s="99" t="s">
        <v>50</v>
      </c>
      <c r="C47" s="92" t="s">
        <v>135</v>
      </c>
      <c r="D47" s="64" t="s">
        <v>136</v>
      </c>
      <c r="E47" s="58">
        <f>SUM(E48:E49)</f>
        <v>77658.5</v>
      </c>
      <c r="F47" s="58">
        <f>SUM(F48:F49)</f>
        <v>77658.400000000009</v>
      </c>
      <c r="G47" s="58">
        <f t="shared" si="1"/>
        <v>-9.9999999991268851E-2</v>
      </c>
      <c r="H47" s="65">
        <f t="shared" si="2"/>
        <v>-1.2876890487234505E-6</v>
      </c>
    </row>
    <row r="48" spans="1:8" x14ac:dyDescent="0.25">
      <c r="A48" s="92"/>
      <c r="B48" s="99"/>
      <c r="C48" s="92"/>
      <c r="D48" s="64" t="s">
        <v>137</v>
      </c>
      <c r="E48" s="58">
        <f>E51</f>
        <v>77480.293000000005</v>
      </c>
      <c r="F48" s="58">
        <f>F51</f>
        <v>77480.198470000003</v>
      </c>
      <c r="G48" s="58">
        <f t="shared" si="1"/>
        <v>-9.4530000002123415E-2</v>
      </c>
      <c r="H48" s="65">
        <f t="shared" si="2"/>
        <v>-1.2200521750660442E-6</v>
      </c>
    </row>
    <row r="49" spans="1:8" x14ac:dyDescent="0.25">
      <c r="A49" s="92"/>
      <c r="B49" s="99"/>
      <c r="C49" s="92"/>
      <c r="D49" s="64" t="s">
        <v>138</v>
      </c>
      <c r="E49" s="58">
        <f t="shared" ref="E49:F49" si="6">E52</f>
        <v>178.20699999999999</v>
      </c>
      <c r="F49" s="58">
        <f t="shared" si="6"/>
        <v>178.20152999999999</v>
      </c>
      <c r="G49" s="58">
        <f t="shared" si="1"/>
        <v>-5.4700000000025284E-3</v>
      </c>
      <c r="H49" s="65">
        <f t="shared" si="2"/>
        <v>-3.0694641624640084E-5</v>
      </c>
    </row>
    <row r="50" spans="1:8" x14ac:dyDescent="0.25">
      <c r="A50" s="92"/>
      <c r="B50" s="99"/>
      <c r="C50" s="95" t="s">
        <v>140</v>
      </c>
      <c r="D50" s="64" t="s">
        <v>136</v>
      </c>
      <c r="E50" s="58">
        <f>SUM(E51:E52)</f>
        <v>77658.5</v>
      </c>
      <c r="F50" s="58">
        <f>SUM(F51:F52)</f>
        <v>77658.400000000009</v>
      </c>
      <c r="G50" s="58">
        <f t="shared" si="1"/>
        <v>-9.9999999991268851E-2</v>
      </c>
      <c r="H50" s="65">
        <f t="shared" si="2"/>
        <v>-1.2876890487234505E-6</v>
      </c>
    </row>
    <row r="51" spans="1:8" x14ac:dyDescent="0.25">
      <c r="A51" s="92"/>
      <c r="B51" s="99"/>
      <c r="C51" s="95"/>
      <c r="D51" s="64" t="s">
        <v>137</v>
      </c>
      <c r="E51" s="58">
        <f>77695.793-200-15.5</f>
        <v>77480.293000000005</v>
      </c>
      <c r="F51" s="58">
        <v>77480.198470000003</v>
      </c>
      <c r="G51" s="58">
        <f t="shared" si="1"/>
        <v>-9.4530000002123415E-2</v>
      </c>
      <c r="H51" s="65">
        <f t="shared" si="2"/>
        <v>-1.2200521750660442E-6</v>
      </c>
    </row>
    <row r="52" spans="1:8" x14ac:dyDescent="0.25">
      <c r="A52" s="92"/>
      <c r="B52" s="99"/>
      <c r="C52" s="95"/>
      <c r="D52" s="64" t="s">
        <v>138</v>
      </c>
      <c r="E52" s="58">
        <v>178.20699999999999</v>
      </c>
      <c r="F52" s="58">
        <v>178.20152999999999</v>
      </c>
      <c r="G52" s="58">
        <f t="shared" si="1"/>
        <v>-5.4700000000025284E-3</v>
      </c>
      <c r="H52" s="65">
        <f t="shared" si="2"/>
        <v>-3.0694641624640084E-5</v>
      </c>
    </row>
    <row r="53" spans="1:8" x14ac:dyDescent="0.25">
      <c r="A53" s="96" t="s">
        <v>236</v>
      </c>
      <c r="B53" s="102" t="s">
        <v>237</v>
      </c>
      <c r="C53" s="92" t="s">
        <v>135</v>
      </c>
      <c r="D53" s="64" t="s">
        <v>136</v>
      </c>
      <c r="E53" s="58">
        <v>0</v>
      </c>
      <c r="F53" s="58">
        <v>0</v>
      </c>
      <c r="G53" s="58">
        <v>0</v>
      </c>
      <c r="H53" s="65">
        <v>0</v>
      </c>
    </row>
    <row r="54" spans="1:8" x14ac:dyDescent="0.25">
      <c r="A54" s="106"/>
      <c r="B54" s="103"/>
      <c r="C54" s="92"/>
      <c r="D54" s="64" t="s">
        <v>137</v>
      </c>
      <c r="E54" s="58">
        <v>0</v>
      </c>
      <c r="F54" s="58">
        <v>0</v>
      </c>
      <c r="G54" s="58">
        <v>0</v>
      </c>
      <c r="H54" s="65">
        <v>0</v>
      </c>
    </row>
    <row r="55" spans="1:8" x14ac:dyDescent="0.25">
      <c r="A55" s="106"/>
      <c r="B55" s="103"/>
      <c r="C55" s="92"/>
      <c r="D55" s="64" t="s">
        <v>138</v>
      </c>
      <c r="E55" s="58">
        <v>0</v>
      </c>
      <c r="F55" s="58">
        <v>0</v>
      </c>
      <c r="G55" s="58">
        <v>0</v>
      </c>
      <c r="H55" s="65">
        <v>0</v>
      </c>
    </row>
    <row r="56" spans="1:8" x14ac:dyDescent="0.25">
      <c r="A56" s="106"/>
      <c r="B56" s="103"/>
      <c r="C56" s="92"/>
      <c r="D56" s="64" t="s">
        <v>139</v>
      </c>
      <c r="E56" s="58">
        <v>0</v>
      </c>
      <c r="F56" s="58">
        <v>0</v>
      </c>
      <c r="G56" s="58">
        <v>0</v>
      </c>
      <c r="H56" s="65">
        <v>0</v>
      </c>
    </row>
    <row r="57" spans="1:8" x14ac:dyDescent="0.25">
      <c r="A57" s="106"/>
      <c r="B57" s="103"/>
      <c r="C57" s="93" t="s">
        <v>140</v>
      </c>
      <c r="D57" s="64" t="s">
        <v>136</v>
      </c>
      <c r="E57" s="58">
        <v>0</v>
      </c>
      <c r="F57" s="58">
        <v>0</v>
      </c>
      <c r="G57" s="58">
        <v>0</v>
      </c>
      <c r="H57" s="65">
        <v>0</v>
      </c>
    </row>
    <row r="58" spans="1:8" x14ac:dyDescent="0.25">
      <c r="A58" s="106"/>
      <c r="B58" s="103"/>
      <c r="C58" s="94"/>
      <c r="D58" s="64" t="s">
        <v>137</v>
      </c>
      <c r="E58" s="58">
        <v>0</v>
      </c>
      <c r="F58" s="58">
        <v>0</v>
      </c>
      <c r="G58" s="58">
        <v>0</v>
      </c>
      <c r="H58" s="65">
        <v>0</v>
      </c>
    </row>
    <row r="59" spans="1:8" x14ac:dyDescent="0.25">
      <c r="A59" s="106"/>
      <c r="B59" s="103"/>
      <c r="C59" s="94"/>
      <c r="D59" s="64" t="s">
        <v>138</v>
      </c>
      <c r="E59" s="58">
        <v>0</v>
      </c>
      <c r="F59" s="58">
        <v>0</v>
      </c>
      <c r="G59" s="58">
        <v>0</v>
      </c>
      <c r="H59" s="65">
        <v>0</v>
      </c>
    </row>
    <row r="60" spans="1:8" x14ac:dyDescent="0.25">
      <c r="A60" s="97"/>
      <c r="B60" s="105"/>
      <c r="C60" s="104"/>
      <c r="D60" s="64" t="s">
        <v>139</v>
      </c>
      <c r="E60" s="58">
        <v>0</v>
      </c>
      <c r="F60" s="58">
        <v>0</v>
      </c>
      <c r="G60" s="58">
        <v>0</v>
      </c>
      <c r="H60" s="65">
        <v>0</v>
      </c>
    </row>
    <row r="61" spans="1:8" x14ac:dyDescent="0.25">
      <c r="A61" s="92" t="s">
        <v>151</v>
      </c>
      <c r="B61" s="95" t="s">
        <v>152</v>
      </c>
      <c r="C61" s="92" t="s">
        <v>135</v>
      </c>
      <c r="D61" s="64" t="s">
        <v>136</v>
      </c>
      <c r="E61" s="68">
        <f>SUM(E62:E63)</f>
        <v>29399.266799999998</v>
      </c>
      <c r="F61" s="68">
        <f>SUM(F62:F63)</f>
        <v>29399.266800000001</v>
      </c>
      <c r="G61" s="58">
        <f t="shared" si="1"/>
        <v>0</v>
      </c>
      <c r="H61" s="65">
        <f t="shared" si="2"/>
        <v>0</v>
      </c>
    </row>
    <row r="62" spans="1:8" x14ac:dyDescent="0.25">
      <c r="A62" s="92"/>
      <c r="B62" s="95"/>
      <c r="C62" s="92"/>
      <c r="D62" s="64" t="s">
        <v>138</v>
      </c>
      <c r="E62" s="68">
        <f>E65</f>
        <v>25868.1</v>
      </c>
      <c r="F62" s="68">
        <f>F65</f>
        <v>25868.1</v>
      </c>
      <c r="G62" s="58">
        <f t="shared" si="1"/>
        <v>0</v>
      </c>
      <c r="H62" s="65">
        <f t="shared" si="2"/>
        <v>0</v>
      </c>
    </row>
    <row r="63" spans="1:8" x14ac:dyDescent="0.25">
      <c r="A63" s="92"/>
      <c r="B63" s="95"/>
      <c r="C63" s="92"/>
      <c r="D63" s="64" t="s">
        <v>139</v>
      </c>
      <c r="E63" s="68">
        <f>E66</f>
        <v>3531.1668</v>
      </c>
      <c r="F63" s="68">
        <f>F66</f>
        <v>3531.1668000000027</v>
      </c>
      <c r="G63" s="58">
        <f t="shared" si="1"/>
        <v>0</v>
      </c>
      <c r="H63" s="65">
        <f t="shared" si="2"/>
        <v>0</v>
      </c>
    </row>
    <row r="64" spans="1:8" x14ac:dyDescent="0.25">
      <c r="A64" s="92"/>
      <c r="B64" s="95"/>
      <c r="C64" s="95" t="s">
        <v>140</v>
      </c>
      <c r="D64" s="64" t="s">
        <v>136</v>
      </c>
      <c r="E64" s="68">
        <f>SUM(E65:E66)</f>
        <v>29399.266799999998</v>
      </c>
      <c r="F64" s="68">
        <f>SUM(F65:F66)</f>
        <v>29399.266800000001</v>
      </c>
      <c r="G64" s="58">
        <f t="shared" si="1"/>
        <v>0</v>
      </c>
      <c r="H64" s="65">
        <f t="shared" si="2"/>
        <v>0</v>
      </c>
    </row>
    <row r="65" spans="1:8" x14ac:dyDescent="0.25">
      <c r="A65" s="92"/>
      <c r="B65" s="95"/>
      <c r="C65" s="95"/>
      <c r="D65" s="64" t="s">
        <v>138</v>
      </c>
      <c r="E65" s="68">
        <v>25868.1</v>
      </c>
      <c r="F65" s="68">
        <v>25868.1</v>
      </c>
      <c r="G65" s="58">
        <f t="shared" si="1"/>
        <v>0</v>
      </c>
      <c r="H65" s="65">
        <f t="shared" si="2"/>
        <v>0</v>
      </c>
    </row>
    <row r="66" spans="1:8" x14ac:dyDescent="0.25">
      <c r="A66" s="92"/>
      <c r="B66" s="95"/>
      <c r="C66" s="95"/>
      <c r="D66" s="64" t="s">
        <v>139</v>
      </c>
      <c r="E66" s="68">
        <v>3531.1668</v>
      </c>
      <c r="F66" s="68">
        <v>3531.1668000000027</v>
      </c>
      <c r="G66" s="58">
        <f t="shared" si="1"/>
        <v>0</v>
      </c>
      <c r="H66" s="65">
        <f t="shared" si="2"/>
        <v>0</v>
      </c>
    </row>
    <row r="67" spans="1:8" x14ac:dyDescent="0.25">
      <c r="A67" s="96" t="s">
        <v>181</v>
      </c>
      <c r="B67" s="93" t="s">
        <v>51</v>
      </c>
      <c r="C67" s="92" t="s">
        <v>135</v>
      </c>
      <c r="D67" s="64" t="s">
        <v>136</v>
      </c>
      <c r="E67" s="58">
        <v>0</v>
      </c>
      <c r="F67" s="58">
        <v>0</v>
      </c>
      <c r="G67" s="58">
        <v>0</v>
      </c>
      <c r="H67" s="65">
        <v>0</v>
      </c>
    </row>
    <row r="68" spans="1:8" x14ac:dyDescent="0.25">
      <c r="A68" s="106"/>
      <c r="B68" s="94"/>
      <c r="C68" s="92"/>
      <c r="D68" s="64" t="s">
        <v>137</v>
      </c>
      <c r="E68" s="58">
        <v>0</v>
      </c>
      <c r="F68" s="58">
        <v>0</v>
      </c>
      <c r="G68" s="58">
        <v>0</v>
      </c>
      <c r="H68" s="65">
        <v>0</v>
      </c>
    </row>
    <row r="69" spans="1:8" x14ac:dyDescent="0.25">
      <c r="A69" s="106"/>
      <c r="B69" s="94"/>
      <c r="C69" s="92"/>
      <c r="D69" s="64" t="s">
        <v>138</v>
      </c>
      <c r="E69" s="58">
        <v>0</v>
      </c>
      <c r="F69" s="58">
        <v>0</v>
      </c>
      <c r="G69" s="58">
        <v>0</v>
      </c>
      <c r="H69" s="65">
        <v>0</v>
      </c>
    </row>
    <row r="70" spans="1:8" x14ac:dyDescent="0.25">
      <c r="A70" s="106"/>
      <c r="B70" s="94"/>
      <c r="C70" s="92"/>
      <c r="D70" s="64" t="s">
        <v>139</v>
      </c>
      <c r="E70" s="58">
        <v>0</v>
      </c>
      <c r="F70" s="58">
        <v>0</v>
      </c>
      <c r="G70" s="58">
        <v>0</v>
      </c>
      <c r="H70" s="65">
        <v>0</v>
      </c>
    </row>
    <row r="71" spans="1:8" x14ac:dyDescent="0.25">
      <c r="A71" s="106"/>
      <c r="B71" s="94"/>
      <c r="C71" s="93" t="s">
        <v>142</v>
      </c>
      <c r="D71" s="64" t="s">
        <v>136</v>
      </c>
      <c r="E71" s="58">
        <v>0</v>
      </c>
      <c r="F71" s="58">
        <v>0</v>
      </c>
      <c r="G71" s="58">
        <v>0</v>
      </c>
      <c r="H71" s="65">
        <v>0</v>
      </c>
    </row>
    <row r="72" spans="1:8" x14ac:dyDescent="0.25">
      <c r="A72" s="106"/>
      <c r="B72" s="94"/>
      <c r="C72" s="94"/>
      <c r="D72" s="64" t="s">
        <v>137</v>
      </c>
      <c r="E72" s="58">
        <v>0</v>
      </c>
      <c r="F72" s="58">
        <v>0</v>
      </c>
      <c r="G72" s="58">
        <v>0</v>
      </c>
      <c r="H72" s="65">
        <v>0</v>
      </c>
    </row>
    <row r="73" spans="1:8" x14ac:dyDescent="0.25">
      <c r="A73" s="106"/>
      <c r="B73" s="94"/>
      <c r="C73" s="94"/>
      <c r="D73" s="64" t="s">
        <v>138</v>
      </c>
      <c r="E73" s="58">
        <v>0</v>
      </c>
      <c r="F73" s="58">
        <v>0</v>
      </c>
      <c r="G73" s="58">
        <v>0</v>
      </c>
      <c r="H73" s="65">
        <v>0</v>
      </c>
    </row>
    <row r="74" spans="1:8" x14ac:dyDescent="0.25">
      <c r="A74" s="97"/>
      <c r="B74" s="104"/>
      <c r="C74" s="104"/>
      <c r="D74" s="64" t="s">
        <v>139</v>
      </c>
      <c r="E74" s="58">
        <v>0</v>
      </c>
      <c r="F74" s="58">
        <v>0</v>
      </c>
      <c r="G74" s="58">
        <v>0</v>
      </c>
      <c r="H74" s="65">
        <v>0</v>
      </c>
    </row>
    <row r="75" spans="1:8" x14ac:dyDescent="0.25">
      <c r="A75" s="96" t="s">
        <v>182</v>
      </c>
      <c r="B75" s="93" t="s">
        <v>52</v>
      </c>
      <c r="C75" s="92" t="s">
        <v>135</v>
      </c>
      <c r="D75" s="64" t="s">
        <v>136</v>
      </c>
      <c r="E75" s="58">
        <v>0</v>
      </c>
      <c r="F75" s="58">
        <v>0</v>
      </c>
      <c r="G75" s="58">
        <v>0</v>
      </c>
      <c r="H75" s="65">
        <v>0</v>
      </c>
    </row>
    <row r="76" spans="1:8" x14ac:dyDescent="0.25">
      <c r="A76" s="106"/>
      <c r="B76" s="94"/>
      <c r="C76" s="92"/>
      <c r="D76" s="64" t="s">
        <v>137</v>
      </c>
      <c r="E76" s="58">
        <v>0</v>
      </c>
      <c r="F76" s="58">
        <v>0</v>
      </c>
      <c r="G76" s="58">
        <v>0</v>
      </c>
      <c r="H76" s="65">
        <v>0</v>
      </c>
    </row>
    <row r="77" spans="1:8" x14ac:dyDescent="0.25">
      <c r="A77" s="106"/>
      <c r="B77" s="94"/>
      <c r="C77" s="92"/>
      <c r="D77" s="64" t="s">
        <v>138</v>
      </c>
      <c r="E77" s="58">
        <v>0</v>
      </c>
      <c r="F77" s="58">
        <v>0</v>
      </c>
      <c r="G77" s="58">
        <v>0</v>
      </c>
      <c r="H77" s="65">
        <v>0</v>
      </c>
    </row>
    <row r="78" spans="1:8" x14ac:dyDescent="0.25">
      <c r="A78" s="106"/>
      <c r="B78" s="94"/>
      <c r="C78" s="92"/>
      <c r="D78" s="64" t="s">
        <v>139</v>
      </c>
      <c r="E78" s="58">
        <v>0</v>
      </c>
      <c r="F78" s="58">
        <v>0</v>
      </c>
      <c r="G78" s="58">
        <v>0</v>
      </c>
      <c r="H78" s="65">
        <v>0</v>
      </c>
    </row>
    <row r="79" spans="1:8" x14ac:dyDescent="0.25">
      <c r="A79" s="106"/>
      <c r="B79" s="94"/>
      <c r="C79" s="93" t="s">
        <v>242</v>
      </c>
      <c r="D79" s="64" t="s">
        <v>136</v>
      </c>
      <c r="E79" s="58">
        <v>0</v>
      </c>
      <c r="F79" s="58">
        <v>0</v>
      </c>
      <c r="G79" s="58">
        <v>0</v>
      </c>
      <c r="H79" s="65">
        <v>0</v>
      </c>
    </row>
    <row r="80" spans="1:8" x14ac:dyDescent="0.25">
      <c r="A80" s="106"/>
      <c r="B80" s="94"/>
      <c r="C80" s="94"/>
      <c r="D80" s="64" t="s">
        <v>137</v>
      </c>
      <c r="E80" s="58">
        <v>0</v>
      </c>
      <c r="F80" s="58">
        <v>0</v>
      </c>
      <c r="G80" s="58">
        <v>0</v>
      </c>
      <c r="H80" s="65">
        <v>0</v>
      </c>
    </row>
    <row r="81" spans="1:11" x14ac:dyDescent="0.25">
      <c r="A81" s="106"/>
      <c r="B81" s="94"/>
      <c r="C81" s="94"/>
      <c r="D81" s="64" t="s">
        <v>138</v>
      </c>
      <c r="E81" s="58">
        <v>0</v>
      </c>
      <c r="F81" s="58">
        <v>0</v>
      </c>
      <c r="G81" s="58">
        <v>0</v>
      </c>
      <c r="H81" s="65">
        <v>0</v>
      </c>
    </row>
    <row r="82" spans="1:11" x14ac:dyDescent="0.25">
      <c r="A82" s="97"/>
      <c r="B82" s="104"/>
      <c r="C82" s="104"/>
      <c r="D82" s="64" t="s">
        <v>139</v>
      </c>
      <c r="E82" s="58">
        <v>0</v>
      </c>
      <c r="F82" s="58">
        <v>0</v>
      </c>
      <c r="G82" s="58">
        <v>0</v>
      </c>
      <c r="H82" s="65">
        <v>0</v>
      </c>
    </row>
    <row r="83" spans="1:11" x14ac:dyDescent="0.25">
      <c r="A83" s="92" t="s">
        <v>153</v>
      </c>
      <c r="B83" s="95" t="s">
        <v>154</v>
      </c>
      <c r="C83" s="95" t="s">
        <v>135</v>
      </c>
      <c r="D83" s="64" t="s">
        <v>136</v>
      </c>
      <c r="E83" s="58">
        <f>SUM(E84:E85)</f>
        <v>3851.6</v>
      </c>
      <c r="F83" s="58">
        <f>SUM(F84:F85)</f>
        <v>3802.4917099999998</v>
      </c>
      <c r="G83" s="58">
        <f t="shared" si="1"/>
        <v>-49.108290000000125</v>
      </c>
      <c r="H83" s="65">
        <f t="shared" si="2"/>
        <v>-1.2750101256620683E-2</v>
      </c>
    </row>
    <row r="84" spans="1:11" x14ac:dyDescent="0.25">
      <c r="A84" s="92"/>
      <c r="B84" s="95"/>
      <c r="C84" s="95"/>
      <c r="D84" s="64" t="s">
        <v>138</v>
      </c>
      <c r="E84" s="58">
        <f>E87</f>
        <v>3389.4</v>
      </c>
      <c r="F84" s="58">
        <f>F87</f>
        <v>3346.1848200000004</v>
      </c>
      <c r="G84" s="58">
        <f t="shared" si="1"/>
        <v>-43.215179999999691</v>
      </c>
      <c r="H84" s="65">
        <f t="shared" si="2"/>
        <v>-1.2750097362364876E-2</v>
      </c>
    </row>
    <row r="85" spans="1:11" x14ac:dyDescent="0.25">
      <c r="A85" s="92"/>
      <c r="B85" s="95"/>
      <c r="C85" s="95"/>
      <c r="D85" s="64" t="s">
        <v>139</v>
      </c>
      <c r="E85" s="58">
        <f>E88</f>
        <v>462.2</v>
      </c>
      <c r="F85" s="58">
        <f>F88</f>
        <v>456.30688999999938</v>
      </c>
      <c r="G85" s="58">
        <f t="shared" si="1"/>
        <v>-5.893110000000604</v>
      </c>
      <c r="H85" s="65">
        <f t="shared" si="2"/>
        <v>-1.2750129813934641E-2</v>
      </c>
    </row>
    <row r="86" spans="1:11" x14ac:dyDescent="0.25">
      <c r="A86" s="92"/>
      <c r="B86" s="95"/>
      <c r="C86" s="95" t="s">
        <v>140</v>
      </c>
      <c r="D86" s="64" t="s">
        <v>136</v>
      </c>
      <c r="E86" s="58">
        <f>SUM(E87:E88)</f>
        <v>3851.6</v>
      </c>
      <c r="F86" s="58">
        <f>SUM(F87:F88)</f>
        <v>3802.4917099999998</v>
      </c>
      <c r="G86" s="58">
        <f t="shared" si="1"/>
        <v>-49.108290000000125</v>
      </c>
      <c r="H86" s="65">
        <f t="shared" si="2"/>
        <v>-1.2750101256620683E-2</v>
      </c>
    </row>
    <row r="87" spans="1:11" x14ac:dyDescent="0.25">
      <c r="A87" s="92"/>
      <c r="B87" s="95"/>
      <c r="C87" s="95"/>
      <c r="D87" s="64" t="s">
        <v>138</v>
      </c>
      <c r="E87" s="58">
        <f>3389.4</f>
        <v>3389.4</v>
      </c>
      <c r="F87" s="58">
        <v>3346.1848200000004</v>
      </c>
      <c r="G87" s="58">
        <f t="shared" si="1"/>
        <v>-43.215179999999691</v>
      </c>
      <c r="H87" s="65">
        <f t="shared" si="2"/>
        <v>-1.2750097362364876E-2</v>
      </c>
      <c r="K87" s="69"/>
    </row>
    <row r="88" spans="1:11" x14ac:dyDescent="0.25">
      <c r="A88" s="92"/>
      <c r="B88" s="95"/>
      <c r="C88" s="95"/>
      <c r="D88" s="64" t="s">
        <v>139</v>
      </c>
      <c r="E88" s="58">
        <f>462.2</f>
        <v>462.2</v>
      </c>
      <c r="F88" s="58">
        <v>456.30688999999938</v>
      </c>
      <c r="G88" s="58">
        <f t="shared" si="1"/>
        <v>-5.893110000000604</v>
      </c>
      <c r="H88" s="65">
        <f t="shared" si="2"/>
        <v>-1.2750129813934641E-2</v>
      </c>
    </row>
    <row r="89" spans="1:11" ht="15" customHeight="1" x14ac:dyDescent="0.25">
      <c r="A89" s="92" t="s">
        <v>155</v>
      </c>
      <c r="B89" s="93" t="s">
        <v>156</v>
      </c>
      <c r="C89" s="95" t="s">
        <v>135</v>
      </c>
      <c r="D89" s="64" t="s">
        <v>136</v>
      </c>
      <c r="E89" s="58">
        <f>SUM(E90:E91)</f>
        <v>3366</v>
      </c>
      <c r="F89" s="58">
        <f>SUM(F90:F91)</f>
        <v>3366</v>
      </c>
      <c r="G89" s="58">
        <f t="shared" si="1"/>
        <v>0</v>
      </c>
      <c r="H89" s="65">
        <f t="shared" si="2"/>
        <v>0</v>
      </c>
    </row>
    <row r="90" spans="1:11" x14ac:dyDescent="0.25">
      <c r="A90" s="92"/>
      <c r="B90" s="94"/>
      <c r="C90" s="95"/>
      <c r="D90" s="64" t="s">
        <v>138</v>
      </c>
      <c r="E90" s="68">
        <f>E93</f>
        <v>2962</v>
      </c>
      <c r="F90" s="68">
        <f>F93</f>
        <v>2962</v>
      </c>
      <c r="G90" s="58">
        <f t="shared" si="1"/>
        <v>0</v>
      </c>
      <c r="H90" s="65">
        <f t="shared" si="2"/>
        <v>0</v>
      </c>
    </row>
    <row r="91" spans="1:11" x14ac:dyDescent="0.25">
      <c r="A91" s="92"/>
      <c r="B91" s="94"/>
      <c r="C91" s="95"/>
      <c r="D91" s="64" t="s">
        <v>139</v>
      </c>
      <c r="E91" s="68">
        <f>E94</f>
        <v>404</v>
      </c>
      <c r="F91" s="68">
        <f>F94</f>
        <v>404</v>
      </c>
      <c r="G91" s="58">
        <f t="shared" si="1"/>
        <v>0</v>
      </c>
      <c r="H91" s="65">
        <f t="shared" si="2"/>
        <v>0</v>
      </c>
    </row>
    <row r="92" spans="1:11" x14ac:dyDescent="0.25">
      <c r="A92" s="92"/>
      <c r="B92" s="94"/>
      <c r="C92" s="95" t="s">
        <v>140</v>
      </c>
      <c r="D92" s="64" t="s">
        <v>136</v>
      </c>
      <c r="E92" s="58">
        <f>SUM(E93:E94)</f>
        <v>3366</v>
      </c>
      <c r="F92" s="58">
        <f>SUM(F93:F94)</f>
        <v>3366</v>
      </c>
      <c r="G92" s="58">
        <f t="shared" si="1"/>
        <v>0</v>
      </c>
      <c r="H92" s="65">
        <f t="shared" si="2"/>
        <v>0</v>
      </c>
    </row>
    <row r="93" spans="1:11" x14ac:dyDescent="0.25">
      <c r="A93" s="92"/>
      <c r="B93" s="94"/>
      <c r="C93" s="95"/>
      <c r="D93" s="64" t="s">
        <v>138</v>
      </c>
      <c r="E93" s="68">
        <v>2962</v>
      </c>
      <c r="F93" s="68">
        <v>2962</v>
      </c>
      <c r="G93" s="58">
        <f t="shared" si="1"/>
        <v>0</v>
      </c>
      <c r="H93" s="65">
        <f t="shared" si="2"/>
        <v>0</v>
      </c>
    </row>
    <row r="94" spans="1:11" x14ac:dyDescent="0.25">
      <c r="A94" s="92"/>
      <c r="B94" s="94"/>
      <c r="C94" s="95"/>
      <c r="D94" s="64" t="s">
        <v>139</v>
      </c>
      <c r="E94" s="58">
        <v>404</v>
      </c>
      <c r="F94" s="58">
        <v>404</v>
      </c>
      <c r="G94" s="58">
        <f t="shared" si="1"/>
        <v>0</v>
      </c>
      <c r="H94" s="65">
        <f t="shared" si="2"/>
        <v>0</v>
      </c>
    </row>
    <row r="95" spans="1:11" x14ac:dyDescent="0.25">
      <c r="A95" s="92" t="s">
        <v>157</v>
      </c>
      <c r="B95" s="101" t="s">
        <v>4</v>
      </c>
      <c r="C95" s="92" t="s">
        <v>135</v>
      </c>
      <c r="D95" s="70" t="s">
        <v>136</v>
      </c>
      <c r="E95" s="68">
        <f>SUM(E96:E98)</f>
        <v>1769486.9161599998</v>
      </c>
      <c r="F95" s="68">
        <f>SUM(F96:F98)</f>
        <v>1755364.4583099999</v>
      </c>
      <c r="G95" s="58">
        <f t="shared" si="1"/>
        <v>-14122.45784999989</v>
      </c>
      <c r="H95" s="65">
        <f t="shared" si="2"/>
        <v>-7.9811032910304114E-3</v>
      </c>
    </row>
    <row r="96" spans="1:11" x14ac:dyDescent="0.25">
      <c r="A96" s="92"/>
      <c r="B96" s="101"/>
      <c r="C96" s="92"/>
      <c r="D96" s="70" t="s">
        <v>137</v>
      </c>
      <c r="E96" s="68">
        <f>E100</f>
        <v>21381.5</v>
      </c>
      <c r="F96" s="68">
        <f>F100</f>
        <v>21380.249960000001</v>
      </c>
      <c r="G96" s="58">
        <f t="shared" ref="G96:G159" si="7">F96-E96</f>
        <v>-1.2500399999989895</v>
      </c>
      <c r="H96" s="65">
        <f t="shared" ref="H96:H159" si="8">F96/E96-1</f>
        <v>-5.8463625096427663E-5</v>
      </c>
    </row>
    <row r="97" spans="1:8" x14ac:dyDescent="0.25">
      <c r="A97" s="92"/>
      <c r="B97" s="101"/>
      <c r="C97" s="92"/>
      <c r="D97" s="70" t="s">
        <v>138</v>
      </c>
      <c r="E97" s="68">
        <f>E101+E104</f>
        <v>1401979.0999999999</v>
      </c>
      <c r="F97" s="68">
        <f>F101+F104</f>
        <v>1401885.6483799999</v>
      </c>
      <c r="G97" s="58">
        <f t="shared" si="7"/>
        <v>-93.451619999948889</v>
      </c>
      <c r="H97" s="65">
        <f t="shared" si="8"/>
        <v>-6.6656928052633013E-5</v>
      </c>
    </row>
    <row r="98" spans="1:8" x14ac:dyDescent="0.25">
      <c r="A98" s="92"/>
      <c r="B98" s="101"/>
      <c r="C98" s="92"/>
      <c r="D98" s="70" t="s">
        <v>139</v>
      </c>
      <c r="E98" s="68">
        <f>E102+E105+E107+E109+E113+E115+E111</f>
        <v>346126.31615999999</v>
      </c>
      <c r="F98" s="68">
        <f>F102+F105+F107+F109+F113+F115+F111</f>
        <v>332098.55997</v>
      </c>
      <c r="G98" s="58">
        <f t="shared" si="7"/>
        <v>-14027.756189999986</v>
      </c>
      <c r="H98" s="65">
        <f t="shared" si="8"/>
        <v>-4.0527852217730587E-2</v>
      </c>
    </row>
    <row r="99" spans="1:8" x14ac:dyDescent="0.25">
      <c r="A99" s="92"/>
      <c r="B99" s="101"/>
      <c r="C99" s="95" t="s">
        <v>140</v>
      </c>
      <c r="D99" s="70" t="s">
        <v>136</v>
      </c>
      <c r="E99" s="68">
        <f>SUM(E100:E102)</f>
        <v>1060690.9681899999</v>
      </c>
      <c r="F99" s="68">
        <f>SUM(F100:F102)</f>
        <v>1052075.4088600001</v>
      </c>
      <c r="G99" s="58">
        <f t="shared" si="7"/>
        <v>-8615.5593299998436</v>
      </c>
      <c r="H99" s="65">
        <f t="shared" si="8"/>
        <v>-8.1225913940813355E-3</v>
      </c>
    </row>
    <row r="100" spans="1:8" x14ac:dyDescent="0.25">
      <c r="A100" s="92"/>
      <c r="B100" s="101"/>
      <c r="C100" s="95"/>
      <c r="D100" s="70" t="s">
        <v>137</v>
      </c>
      <c r="E100" s="68">
        <f>+E167</f>
        <v>21381.5</v>
      </c>
      <c r="F100" s="68">
        <f>+F167</f>
        <v>21380.249960000001</v>
      </c>
      <c r="G100" s="58">
        <f t="shared" si="7"/>
        <v>-1.2500399999989895</v>
      </c>
      <c r="H100" s="65">
        <f t="shared" si="8"/>
        <v>-5.8463625096427663E-5</v>
      </c>
    </row>
    <row r="101" spans="1:8" x14ac:dyDescent="0.25">
      <c r="A101" s="92"/>
      <c r="B101" s="101"/>
      <c r="C101" s="95"/>
      <c r="D101" s="70" t="s">
        <v>138</v>
      </c>
      <c r="E101" s="68">
        <f>+E168</f>
        <v>876006.39999999991</v>
      </c>
      <c r="F101" s="68">
        <f>+F168</f>
        <v>875912.94837999996</v>
      </c>
      <c r="G101" s="58">
        <f t="shared" si="7"/>
        <v>-93.451619999948889</v>
      </c>
      <c r="H101" s="65">
        <f t="shared" si="8"/>
        <v>-1.0667915211570733E-4</v>
      </c>
    </row>
    <row r="102" spans="1:8" x14ac:dyDescent="0.25">
      <c r="A102" s="92"/>
      <c r="B102" s="101"/>
      <c r="C102" s="95"/>
      <c r="D102" s="70" t="s">
        <v>139</v>
      </c>
      <c r="E102" s="68">
        <f>E119+E129+E135+E145+E153+E157+E169+E192+E202+E210</f>
        <v>163303.06819000002</v>
      </c>
      <c r="F102" s="68">
        <f>F119+F129+F135+F145+F153+F157+F169+F192+F202+F210</f>
        <v>154782.21052000008</v>
      </c>
      <c r="G102" s="58">
        <f t="shared" si="7"/>
        <v>-8520.8576699999394</v>
      </c>
      <c r="H102" s="65">
        <f t="shared" si="8"/>
        <v>-5.2178184797398219E-2</v>
      </c>
    </row>
    <row r="103" spans="1:8" x14ac:dyDescent="0.25">
      <c r="A103" s="92"/>
      <c r="B103" s="101"/>
      <c r="C103" s="95" t="s">
        <v>142</v>
      </c>
      <c r="D103" s="70" t="s">
        <v>136</v>
      </c>
      <c r="E103" s="68">
        <f>SUM(E104:E105)</f>
        <v>600489.06357</v>
      </c>
      <c r="F103" s="68">
        <f>SUM(F104:F105)</f>
        <v>597101.03123999992</v>
      </c>
      <c r="G103" s="58">
        <f t="shared" si="7"/>
        <v>-3388.0323300000746</v>
      </c>
      <c r="H103" s="65">
        <f t="shared" si="8"/>
        <v>-5.6421216230945204E-3</v>
      </c>
    </row>
    <row r="104" spans="1:8" x14ac:dyDescent="0.25">
      <c r="A104" s="92"/>
      <c r="B104" s="101"/>
      <c r="C104" s="95"/>
      <c r="D104" s="70" t="s">
        <v>138</v>
      </c>
      <c r="E104" s="68">
        <f>+E171</f>
        <v>525972.69999999995</v>
      </c>
      <c r="F104" s="68">
        <f>+F171</f>
        <v>525972.69999999995</v>
      </c>
      <c r="G104" s="58">
        <f t="shared" si="7"/>
        <v>0</v>
      </c>
      <c r="H104" s="65">
        <f t="shared" si="8"/>
        <v>0</v>
      </c>
    </row>
    <row r="105" spans="1:8" x14ac:dyDescent="0.25">
      <c r="A105" s="92"/>
      <c r="B105" s="101"/>
      <c r="C105" s="95"/>
      <c r="D105" s="70" t="s">
        <v>139</v>
      </c>
      <c r="E105" s="68">
        <f>E121+E137+E147+E159+E172</f>
        <v>74516.363570000001</v>
      </c>
      <c r="F105" s="68">
        <f>F121+F137+F147+F159+F172</f>
        <v>71128.331239999912</v>
      </c>
      <c r="G105" s="58">
        <f t="shared" si="7"/>
        <v>-3388.0323300000891</v>
      </c>
      <c r="H105" s="65">
        <f t="shared" si="8"/>
        <v>-4.5466957426302801E-2</v>
      </c>
    </row>
    <row r="106" spans="1:8" x14ac:dyDescent="0.25">
      <c r="A106" s="92"/>
      <c r="B106" s="101"/>
      <c r="C106" s="95" t="s">
        <v>141</v>
      </c>
      <c r="D106" s="70" t="s">
        <v>136</v>
      </c>
      <c r="E106" s="68">
        <f>SUM(E107:E107)</f>
        <v>100718.76817000001</v>
      </c>
      <c r="F106" s="68">
        <f>SUM(F107:F107)</f>
        <v>98630.128509999995</v>
      </c>
      <c r="G106" s="58">
        <f t="shared" si="7"/>
        <v>-2088.6396600000153</v>
      </c>
      <c r="H106" s="65">
        <f t="shared" si="8"/>
        <v>-2.073734317793352E-2</v>
      </c>
    </row>
    <row r="107" spans="1:8" x14ac:dyDescent="0.25">
      <c r="A107" s="92"/>
      <c r="B107" s="101"/>
      <c r="C107" s="95"/>
      <c r="D107" s="70" t="s">
        <v>139</v>
      </c>
      <c r="E107" s="68">
        <f>E123+E131+E139+E149+E161+E174+E184+E194+E204</f>
        <v>100718.76817000001</v>
      </c>
      <c r="F107" s="68">
        <f>F123+F131+F139+F149+F161+F174+F184+F194+F204</f>
        <v>98630.128509999995</v>
      </c>
      <c r="G107" s="58">
        <f t="shared" si="7"/>
        <v>-2088.6396600000153</v>
      </c>
      <c r="H107" s="65">
        <f t="shared" si="8"/>
        <v>-2.073734317793352E-2</v>
      </c>
    </row>
    <row r="108" spans="1:8" x14ac:dyDescent="0.25">
      <c r="A108" s="92"/>
      <c r="B108" s="101"/>
      <c r="C108" s="100" t="s">
        <v>143</v>
      </c>
      <c r="D108" s="70" t="s">
        <v>136</v>
      </c>
      <c r="E108" s="68">
        <f>SUM(E109:E109)</f>
        <v>6728.3828800000001</v>
      </c>
      <c r="F108" s="68">
        <f>SUM(F109:F109)</f>
        <v>6713.7363799999994</v>
      </c>
      <c r="G108" s="58">
        <f t="shared" si="7"/>
        <v>-14.646500000000742</v>
      </c>
      <c r="H108" s="65">
        <f t="shared" si="8"/>
        <v>-2.176823207183598E-3</v>
      </c>
    </row>
    <row r="109" spans="1:8" x14ac:dyDescent="0.25">
      <c r="A109" s="92"/>
      <c r="B109" s="101"/>
      <c r="C109" s="100"/>
      <c r="D109" s="70" t="s">
        <v>139</v>
      </c>
      <c r="E109" s="68">
        <f>E125+E176+E186+E196</f>
        <v>6728.3828800000001</v>
      </c>
      <c r="F109" s="68">
        <f>F125+F176+F186+F196</f>
        <v>6713.7363799999994</v>
      </c>
      <c r="G109" s="58">
        <f t="shared" si="7"/>
        <v>-14.646500000000742</v>
      </c>
      <c r="H109" s="65">
        <f t="shared" si="8"/>
        <v>-2.176823207183598E-3</v>
      </c>
    </row>
    <row r="110" spans="1:8" x14ac:dyDescent="0.25">
      <c r="A110" s="92"/>
      <c r="B110" s="101"/>
      <c r="C110" s="99" t="s">
        <v>145</v>
      </c>
      <c r="D110" s="67" t="s">
        <v>136</v>
      </c>
      <c r="E110" s="58">
        <f>SUM(E111:E111)</f>
        <v>0.625</v>
      </c>
      <c r="F110" s="58">
        <f>SUM(F111:F111)</f>
        <v>0.625</v>
      </c>
      <c r="G110" s="58">
        <f t="shared" si="7"/>
        <v>0</v>
      </c>
      <c r="H110" s="65">
        <f t="shared" si="8"/>
        <v>0</v>
      </c>
    </row>
    <row r="111" spans="1:8" ht="21" customHeight="1" x14ac:dyDescent="0.25">
      <c r="A111" s="92"/>
      <c r="B111" s="101"/>
      <c r="C111" s="99"/>
      <c r="D111" s="67" t="s">
        <v>139</v>
      </c>
      <c r="E111" s="68">
        <f>E180</f>
        <v>0.625</v>
      </c>
      <c r="F111" s="68">
        <f>F180</f>
        <v>0.625</v>
      </c>
      <c r="G111" s="58">
        <f t="shared" si="7"/>
        <v>0</v>
      </c>
      <c r="H111" s="65">
        <f t="shared" si="8"/>
        <v>0</v>
      </c>
    </row>
    <row r="112" spans="1:8" x14ac:dyDescent="0.25">
      <c r="A112" s="92"/>
      <c r="B112" s="101"/>
      <c r="C112" s="99" t="s">
        <v>144</v>
      </c>
      <c r="D112" s="67" t="s">
        <v>136</v>
      </c>
      <c r="E112" s="68">
        <f>SUM(E113:E113)</f>
        <v>76.89</v>
      </c>
      <c r="F112" s="68">
        <f>SUM(F113:F113)</f>
        <v>71.309970000000007</v>
      </c>
      <c r="G112" s="58">
        <f t="shared" si="7"/>
        <v>-5.5800299999999936</v>
      </c>
      <c r="H112" s="65">
        <f t="shared" si="8"/>
        <v>-7.2571595786187992E-2</v>
      </c>
    </row>
    <row r="113" spans="1:8" ht="30" customHeight="1" x14ac:dyDescent="0.25">
      <c r="A113" s="92"/>
      <c r="B113" s="101"/>
      <c r="C113" s="99"/>
      <c r="D113" s="67" t="s">
        <v>139</v>
      </c>
      <c r="E113" s="68">
        <f>E208</f>
        <v>76.89</v>
      </c>
      <c r="F113" s="68">
        <f>F208</f>
        <v>71.309970000000007</v>
      </c>
      <c r="G113" s="58">
        <f t="shared" si="7"/>
        <v>-5.5800299999999936</v>
      </c>
      <c r="H113" s="65">
        <f t="shared" si="8"/>
        <v>-7.2571595786187992E-2</v>
      </c>
    </row>
    <row r="114" spans="1:8" x14ac:dyDescent="0.25">
      <c r="A114" s="92"/>
      <c r="B114" s="101"/>
      <c r="C114" s="100" t="s">
        <v>146</v>
      </c>
      <c r="D114" s="70" t="s">
        <v>136</v>
      </c>
      <c r="E114" s="68">
        <f>SUM(E115:E115)</f>
        <v>782.21834999999999</v>
      </c>
      <c r="F114" s="68">
        <f>SUM(F115:F115)</f>
        <v>772.21834999999999</v>
      </c>
      <c r="G114" s="58">
        <f t="shared" si="7"/>
        <v>-10</v>
      </c>
      <c r="H114" s="65">
        <f t="shared" si="8"/>
        <v>-1.2784154194286024E-2</v>
      </c>
    </row>
    <row r="115" spans="1:8" x14ac:dyDescent="0.25">
      <c r="A115" s="92"/>
      <c r="B115" s="101"/>
      <c r="C115" s="100"/>
      <c r="D115" s="70" t="s">
        <v>139</v>
      </c>
      <c r="E115" s="68">
        <f>E141+E178+E188+E198</f>
        <v>782.21834999999999</v>
      </c>
      <c r="F115" s="68">
        <f>F141+F178+F188+F198</f>
        <v>772.21834999999999</v>
      </c>
      <c r="G115" s="58">
        <f t="shared" si="7"/>
        <v>-10</v>
      </c>
      <c r="H115" s="65">
        <f t="shared" si="8"/>
        <v>-1.2784154194286024E-2</v>
      </c>
    </row>
    <row r="116" spans="1:8" ht="15" customHeight="1" x14ac:dyDescent="0.25">
      <c r="A116" s="92" t="s">
        <v>158</v>
      </c>
      <c r="B116" s="93" t="s">
        <v>159</v>
      </c>
      <c r="C116" s="92" t="s">
        <v>135</v>
      </c>
      <c r="D116" s="64" t="s">
        <v>136</v>
      </c>
      <c r="E116" s="68">
        <f>SUM(E117:E117)</f>
        <v>175021.80919999999</v>
      </c>
      <c r="F116" s="68">
        <f>SUM(F117:F117)</f>
        <v>168311.75911000001</v>
      </c>
      <c r="G116" s="58">
        <f t="shared" si="7"/>
        <v>-6710.0500899999752</v>
      </c>
      <c r="H116" s="65">
        <f t="shared" si="8"/>
        <v>-3.8338365490967474E-2</v>
      </c>
    </row>
    <row r="117" spans="1:8" x14ac:dyDescent="0.25">
      <c r="A117" s="92"/>
      <c r="B117" s="94"/>
      <c r="C117" s="92"/>
      <c r="D117" s="64" t="s">
        <v>139</v>
      </c>
      <c r="E117" s="68">
        <f>E119+E121+E123+E125</f>
        <v>175021.80919999999</v>
      </c>
      <c r="F117" s="68">
        <f>F119+F121+F123+F125</f>
        <v>168311.75911000001</v>
      </c>
      <c r="G117" s="58">
        <f t="shared" si="7"/>
        <v>-6710.0500899999752</v>
      </c>
      <c r="H117" s="65">
        <f t="shared" si="8"/>
        <v>-3.8338365490967474E-2</v>
      </c>
    </row>
    <row r="118" spans="1:8" x14ac:dyDescent="0.25">
      <c r="A118" s="92"/>
      <c r="B118" s="94"/>
      <c r="C118" s="95" t="s">
        <v>140</v>
      </c>
      <c r="D118" s="64" t="s">
        <v>136</v>
      </c>
      <c r="E118" s="68">
        <f>SUM(E119:E119)</f>
        <v>116426.85331000001</v>
      </c>
      <c r="F118" s="68">
        <f>SUM(F119:F119)</f>
        <v>111481.55599000001</v>
      </c>
      <c r="G118" s="58">
        <f t="shared" si="7"/>
        <v>-4945.2973199999979</v>
      </c>
      <c r="H118" s="65">
        <f t="shared" si="8"/>
        <v>-4.2475573112266241E-2</v>
      </c>
    </row>
    <row r="119" spans="1:8" x14ac:dyDescent="0.25">
      <c r="A119" s="92"/>
      <c r="B119" s="94"/>
      <c r="C119" s="95"/>
      <c r="D119" s="64" t="s">
        <v>139</v>
      </c>
      <c r="E119" s="68">
        <v>116426.85331000001</v>
      </c>
      <c r="F119" s="68">
        <v>111481.55599000001</v>
      </c>
      <c r="G119" s="58">
        <f t="shared" si="7"/>
        <v>-4945.2973199999979</v>
      </c>
      <c r="H119" s="65">
        <f t="shared" si="8"/>
        <v>-4.2475573112266241E-2</v>
      </c>
    </row>
    <row r="120" spans="1:8" x14ac:dyDescent="0.25">
      <c r="A120" s="92"/>
      <c r="B120" s="94"/>
      <c r="C120" s="95" t="s">
        <v>142</v>
      </c>
      <c r="D120" s="64" t="s">
        <v>136</v>
      </c>
      <c r="E120" s="68">
        <f>SUM(E121:E121)</f>
        <v>52666.279430000002</v>
      </c>
      <c r="F120" s="68">
        <f>SUM(F121:F121)</f>
        <v>51147.096810000003</v>
      </c>
      <c r="G120" s="58">
        <f t="shared" si="7"/>
        <v>-1519.1826199999996</v>
      </c>
      <c r="H120" s="65">
        <f t="shared" si="8"/>
        <v>-2.8845451709175296E-2</v>
      </c>
    </row>
    <row r="121" spans="1:8" x14ac:dyDescent="0.25">
      <c r="A121" s="92"/>
      <c r="B121" s="94"/>
      <c r="C121" s="95"/>
      <c r="D121" s="64" t="s">
        <v>139</v>
      </c>
      <c r="E121" s="68">
        <v>52666.279430000002</v>
      </c>
      <c r="F121" s="68">
        <v>51147.096810000003</v>
      </c>
      <c r="G121" s="58">
        <f t="shared" si="7"/>
        <v>-1519.1826199999996</v>
      </c>
      <c r="H121" s="65">
        <f t="shared" si="8"/>
        <v>-2.8845451709175296E-2</v>
      </c>
    </row>
    <row r="122" spans="1:8" x14ac:dyDescent="0.25">
      <c r="A122" s="92"/>
      <c r="B122" s="94"/>
      <c r="C122" s="95" t="s">
        <v>141</v>
      </c>
      <c r="D122" s="64" t="s">
        <v>136</v>
      </c>
      <c r="E122" s="68">
        <f>SUM(E123:E123)</f>
        <v>5826.5122000000001</v>
      </c>
      <c r="F122" s="68">
        <f>SUM(F123:F123)</f>
        <v>5580.9420500000006</v>
      </c>
      <c r="G122" s="58">
        <f t="shared" si="7"/>
        <v>-245.57014999999956</v>
      </c>
      <c r="H122" s="65">
        <f t="shared" si="8"/>
        <v>-4.2147024080718354E-2</v>
      </c>
    </row>
    <row r="123" spans="1:8" x14ac:dyDescent="0.25">
      <c r="A123" s="92"/>
      <c r="B123" s="94"/>
      <c r="C123" s="95"/>
      <c r="D123" s="64" t="s">
        <v>139</v>
      </c>
      <c r="E123" s="68">
        <v>5826.5122000000001</v>
      </c>
      <c r="F123" s="68">
        <v>5580.9420500000006</v>
      </c>
      <c r="G123" s="58">
        <f t="shared" si="7"/>
        <v>-245.57014999999956</v>
      </c>
      <c r="H123" s="65">
        <f t="shared" si="8"/>
        <v>-4.2147024080718354E-2</v>
      </c>
    </row>
    <row r="124" spans="1:8" x14ac:dyDescent="0.25">
      <c r="A124" s="92"/>
      <c r="B124" s="94"/>
      <c r="C124" s="99" t="s">
        <v>143</v>
      </c>
      <c r="D124" s="70" t="s">
        <v>136</v>
      </c>
      <c r="E124" s="68">
        <f>SUM(E125:E125)</f>
        <v>102.16426</v>
      </c>
      <c r="F124" s="68">
        <f>SUM(F125:F125)</f>
        <v>102.16426</v>
      </c>
      <c r="G124" s="58">
        <f t="shared" si="7"/>
        <v>0</v>
      </c>
      <c r="H124" s="65">
        <f t="shared" si="8"/>
        <v>0</v>
      </c>
    </row>
    <row r="125" spans="1:8" x14ac:dyDescent="0.25">
      <c r="A125" s="92"/>
      <c r="B125" s="94"/>
      <c r="C125" s="99"/>
      <c r="D125" s="70" t="s">
        <v>139</v>
      </c>
      <c r="E125" s="68">
        <v>102.16426</v>
      </c>
      <c r="F125" s="68">
        <v>102.16426</v>
      </c>
      <c r="G125" s="58">
        <f t="shared" si="7"/>
        <v>0</v>
      </c>
      <c r="H125" s="65">
        <f t="shared" si="8"/>
        <v>0</v>
      </c>
    </row>
    <row r="126" spans="1:8" ht="15" customHeight="1" x14ac:dyDescent="0.25">
      <c r="A126" s="92" t="s">
        <v>160</v>
      </c>
      <c r="B126" s="93" t="s">
        <v>161</v>
      </c>
      <c r="C126" s="92" t="s">
        <v>135</v>
      </c>
      <c r="D126" s="64" t="s">
        <v>136</v>
      </c>
      <c r="E126" s="58">
        <f>SUM(E127:E127)</f>
        <v>2847.1944100000001</v>
      </c>
      <c r="F126" s="58">
        <f>SUM(F127:F127)</f>
        <v>2620.3405600000001</v>
      </c>
      <c r="G126" s="58">
        <f t="shared" si="7"/>
        <v>-226.85384999999997</v>
      </c>
      <c r="H126" s="65">
        <f t="shared" si="8"/>
        <v>-7.9676276830004E-2</v>
      </c>
    </row>
    <row r="127" spans="1:8" x14ac:dyDescent="0.25">
      <c r="A127" s="92"/>
      <c r="B127" s="94"/>
      <c r="C127" s="92"/>
      <c r="D127" s="64" t="s">
        <v>139</v>
      </c>
      <c r="E127" s="58">
        <f>E129+E131</f>
        <v>2847.1944100000001</v>
      </c>
      <c r="F127" s="58">
        <f>F129+F131</f>
        <v>2620.3405600000001</v>
      </c>
      <c r="G127" s="58">
        <f t="shared" si="7"/>
        <v>-226.85384999999997</v>
      </c>
      <c r="H127" s="65">
        <f t="shared" si="8"/>
        <v>-7.9676276830004E-2</v>
      </c>
    </row>
    <row r="128" spans="1:8" x14ac:dyDescent="0.25">
      <c r="A128" s="92"/>
      <c r="B128" s="94"/>
      <c r="C128" s="95" t="s">
        <v>140</v>
      </c>
      <c r="D128" s="64" t="s">
        <v>136</v>
      </c>
      <c r="E128" s="58">
        <f>SUM(E129:E129)</f>
        <v>2237.6131399999999</v>
      </c>
      <c r="F128" s="58">
        <f>SUM(F129:F129)</f>
        <v>2010.75929</v>
      </c>
      <c r="G128" s="58">
        <f t="shared" si="7"/>
        <v>-226.85384999999997</v>
      </c>
      <c r="H128" s="65">
        <f t="shared" si="8"/>
        <v>-0.10138206910958703</v>
      </c>
    </row>
    <row r="129" spans="1:8" x14ac:dyDescent="0.25">
      <c r="A129" s="92"/>
      <c r="B129" s="94"/>
      <c r="C129" s="95"/>
      <c r="D129" s="64" t="s">
        <v>139</v>
      </c>
      <c r="E129" s="58">
        <v>2237.6131399999999</v>
      </c>
      <c r="F129" s="58">
        <v>2010.75929</v>
      </c>
      <c r="G129" s="58">
        <f t="shared" si="7"/>
        <v>-226.85384999999997</v>
      </c>
      <c r="H129" s="65">
        <f t="shared" si="8"/>
        <v>-0.10138206910958703</v>
      </c>
    </row>
    <row r="130" spans="1:8" x14ac:dyDescent="0.25">
      <c r="A130" s="92"/>
      <c r="B130" s="94"/>
      <c r="C130" s="95" t="s">
        <v>141</v>
      </c>
      <c r="D130" s="64" t="s">
        <v>136</v>
      </c>
      <c r="E130" s="58">
        <f>SUM(E131:E131)</f>
        <v>609.58127000000002</v>
      </c>
      <c r="F130" s="58">
        <f>SUM(F131:F131)</f>
        <v>609.58127000000002</v>
      </c>
      <c r="G130" s="58">
        <f t="shared" si="7"/>
        <v>0</v>
      </c>
      <c r="H130" s="65">
        <f t="shared" si="8"/>
        <v>0</v>
      </c>
    </row>
    <row r="131" spans="1:8" x14ac:dyDescent="0.25">
      <c r="A131" s="92"/>
      <c r="B131" s="94"/>
      <c r="C131" s="95"/>
      <c r="D131" s="64" t="s">
        <v>139</v>
      </c>
      <c r="E131" s="58">
        <v>609.58127000000002</v>
      </c>
      <c r="F131" s="58">
        <v>609.58127000000002</v>
      </c>
      <c r="G131" s="58">
        <f t="shared" si="7"/>
        <v>0</v>
      </c>
      <c r="H131" s="65">
        <f t="shared" si="8"/>
        <v>0</v>
      </c>
    </row>
    <row r="132" spans="1:8" x14ac:dyDescent="0.25">
      <c r="A132" s="92" t="s">
        <v>162</v>
      </c>
      <c r="B132" s="93" t="s">
        <v>163</v>
      </c>
      <c r="C132" s="92" t="s">
        <v>135</v>
      </c>
      <c r="D132" s="64" t="s">
        <v>136</v>
      </c>
      <c r="E132" s="58">
        <f>SUM(E133:E133)</f>
        <v>5022.3761599999998</v>
      </c>
      <c r="F132" s="58">
        <f>SUM(F133:F133)</f>
        <v>4781.1111599999995</v>
      </c>
      <c r="G132" s="58">
        <f t="shared" si="7"/>
        <v>-241.26500000000033</v>
      </c>
      <c r="H132" s="65">
        <f t="shared" si="8"/>
        <v>-4.8038018721401454E-2</v>
      </c>
    </row>
    <row r="133" spans="1:8" x14ac:dyDescent="0.25">
      <c r="A133" s="92"/>
      <c r="B133" s="94"/>
      <c r="C133" s="92"/>
      <c r="D133" s="64" t="s">
        <v>139</v>
      </c>
      <c r="E133" s="58">
        <f>E135+E137+E139+E141</f>
        <v>5022.3761599999998</v>
      </c>
      <c r="F133" s="58">
        <f>F135+F137+F139+F141</f>
        <v>4781.1111599999995</v>
      </c>
      <c r="G133" s="58">
        <f t="shared" si="7"/>
        <v>-241.26500000000033</v>
      </c>
      <c r="H133" s="65">
        <f t="shared" si="8"/>
        <v>-4.8038018721401454E-2</v>
      </c>
    </row>
    <row r="134" spans="1:8" x14ac:dyDescent="0.25">
      <c r="A134" s="92"/>
      <c r="B134" s="94"/>
      <c r="C134" s="95" t="s">
        <v>140</v>
      </c>
      <c r="D134" s="64" t="s">
        <v>136</v>
      </c>
      <c r="E134" s="58">
        <f>SUM(E135:E135)</f>
        <v>2480.8340699999999</v>
      </c>
      <c r="F134" s="58">
        <f>SUM(F135:F135)</f>
        <v>2338.5590699999998</v>
      </c>
      <c r="G134" s="58">
        <f t="shared" si="7"/>
        <v>-142.27500000000009</v>
      </c>
      <c r="H134" s="65">
        <f t="shared" si="8"/>
        <v>-5.7349663857204303E-2</v>
      </c>
    </row>
    <row r="135" spans="1:8" x14ac:dyDescent="0.25">
      <c r="A135" s="92"/>
      <c r="B135" s="94"/>
      <c r="C135" s="95"/>
      <c r="D135" s="64" t="s">
        <v>139</v>
      </c>
      <c r="E135" s="58">
        <v>2480.8340699999999</v>
      </c>
      <c r="F135" s="58">
        <v>2338.5590699999998</v>
      </c>
      <c r="G135" s="58">
        <f t="shared" si="7"/>
        <v>-142.27500000000009</v>
      </c>
      <c r="H135" s="65">
        <f t="shared" si="8"/>
        <v>-5.7349663857204303E-2</v>
      </c>
    </row>
    <row r="136" spans="1:8" x14ac:dyDescent="0.25">
      <c r="A136" s="92"/>
      <c r="B136" s="94"/>
      <c r="C136" s="95" t="s">
        <v>142</v>
      </c>
      <c r="D136" s="64" t="s">
        <v>136</v>
      </c>
      <c r="E136" s="58">
        <f>SUM(E137:E137)</f>
        <v>2276.27016</v>
      </c>
      <c r="F136" s="58">
        <f>SUM(F137:F137)</f>
        <v>2185.4801599999996</v>
      </c>
      <c r="G136" s="58">
        <f t="shared" si="7"/>
        <v>-90.790000000000418</v>
      </c>
      <c r="H136" s="65">
        <f t="shared" si="8"/>
        <v>-3.9885423793457053E-2</v>
      </c>
    </row>
    <row r="137" spans="1:8" x14ac:dyDescent="0.25">
      <c r="A137" s="92"/>
      <c r="B137" s="94"/>
      <c r="C137" s="95"/>
      <c r="D137" s="64" t="s">
        <v>139</v>
      </c>
      <c r="E137" s="58">
        <v>2276.27016</v>
      </c>
      <c r="F137" s="58">
        <v>2185.4801599999996</v>
      </c>
      <c r="G137" s="58">
        <f t="shared" si="7"/>
        <v>-90.790000000000418</v>
      </c>
      <c r="H137" s="65">
        <f t="shared" si="8"/>
        <v>-3.9885423793457053E-2</v>
      </c>
    </row>
    <row r="138" spans="1:8" x14ac:dyDescent="0.25">
      <c r="A138" s="92"/>
      <c r="B138" s="94"/>
      <c r="C138" s="95" t="s">
        <v>141</v>
      </c>
      <c r="D138" s="64" t="s">
        <v>136</v>
      </c>
      <c r="E138" s="58">
        <f>SUM(E139:E139)</f>
        <v>199.27193</v>
      </c>
      <c r="F138" s="58">
        <f>SUM(F139:F139)</f>
        <v>191.07192999999998</v>
      </c>
      <c r="G138" s="58">
        <f t="shared" si="7"/>
        <v>-8.2000000000000171</v>
      </c>
      <c r="H138" s="65">
        <f t="shared" si="8"/>
        <v>-4.1149799673240617E-2</v>
      </c>
    </row>
    <row r="139" spans="1:8" x14ac:dyDescent="0.25">
      <c r="A139" s="92"/>
      <c r="B139" s="94"/>
      <c r="C139" s="95"/>
      <c r="D139" s="64" t="s">
        <v>139</v>
      </c>
      <c r="E139" s="58">
        <v>199.27193</v>
      </c>
      <c r="F139" s="58">
        <v>191.07192999999998</v>
      </c>
      <c r="G139" s="58">
        <f t="shared" si="7"/>
        <v>-8.2000000000000171</v>
      </c>
      <c r="H139" s="65">
        <f t="shared" si="8"/>
        <v>-4.1149799673240617E-2</v>
      </c>
    </row>
    <row r="140" spans="1:8" x14ac:dyDescent="0.25">
      <c r="A140" s="92"/>
      <c r="B140" s="94"/>
      <c r="C140" s="95" t="s">
        <v>146</v>
      </c>
      <c r="D140" s="64" t="s">
        <v>136</v>
      </c>
      <c r="E140" s="58">
        <f>SUM(E141:E141)</f>
        <v>66</v>
      </c>
      <c r="F140" s="58">
        <f>SUM(F141:F141)</f>
        <v>66</v>
      </c>
      <c r="G140" s="58">
        <f t="shared" si="7"/>
        <v>0</v>
      </c>
      <c r="H140" s="65">
        <f t="shared" si="8"/>
        <v>0</v>
      </c>
    </row>
    <row r="141" spans="1:8" x14ac:dyDescent="0.25">
      <c r="A141" s="92"/>
      <c r="B141" s="94"/>
      <c r="C141" s="95"/>
      <c r="D141" s="64" t="s">
        <v>139</v>
      </c>
      <c r="E141" s="58">
        <v>66</v>
      </c>
      <c r="F141" s="58">
        <v>66</v>
      </c>
      <c r="G141" s="58">
        <f t="shared" si="7"/>
        <v>0</v>
      </c>
      <c r="H141" s="65">
        <f t="shared" si="8"/>
        <v>0</v>
      </c>
    </row>
    <row r="142" spans="1:8" x14ac:dyDescent="0.25">
      <c r="A142" s="92" t="s">
        <v>164</v>
      </c>
      <c r="B142" s="93" t="s">
        <v>165</v>
      </c>
      <c r="C142" s="92" t="s">
        <v>135</v>
      </c>
      <c r="D142" s="64" t="s">
        <v>136</v>
      </c>
      <c r="E142" s="58">
        <f>SUM(E143:E143)</f>
        <v>3099.60943</v>
      </c>
      <c r="F142" s="58">
        <f>SUM(F143:F143)</f>
        <v>2842.4709300000004</v>
      </c>
      <c r="G142" s="58">
        <f t="shared" si="7"/>
        <v>-257.13849999999957</v>
      </c>
      <c r="H142" s="65">
        <f t="shared" si="8"/>
        <v>-8.2958355175735687E-2</v>
      </c>
    </row>
    <row r="143" spans="1:8" x14ac:dyDescent="0.25">
      <c r="A143" s="92"/>
      <c r="B143" s="94"/>
      <c r="C143" s="92"/>
      <c r="D143" s="64" t="s">
        <v>139</v>
      </c>
      <c r="E143" s="58">
        <f>E149+E147+E145</f>
        <v>3099.60943</v>
      </c>
      <c r="F143" s="58">
        <f>F149+F147+F145</f>
        <v>2842.4709300000004</v>
      </c>
      <c r="G143" s="58">
        <f t="shared" si="7"/>
        <v>-257.13849999999957</v>
      </c>
      <c r="H143" s="65">
        <f t="shared" si="8"/>
        <v>-8.2958355175735687E-2</v>
      </c>
    </row>
    <row r="144" spans="1:8" x14ac:dyDescent="0.25">
      <c r="A144" s="92"/>
      <c r="B144" s="94"/>
      <c r="C144" s="95" t="s">
        <v>140</v>
      </c>
      <c r="D144" s="64" t="s">
        <v>136</v>
      </c>
      <c r="E144" s="58">
        <f>SUM(E145:E145)</f>
        <v>1891.45218</v>
      </c>
      <c r="F144" s="58">
        <f>SUM(F145:F145)</f>
        <v>1691.1671800000001</v>
      </c>
      <c r="G144" s="58">
        <f t="shared" si="7"/>
        <v>-200.28499999999985</v>
      </c>
      <c r="H144" s="65">
        <f t="shared" si="8"/>
        <v>-0.10588953932739653</v>
      </c>
    </row>
    <row r="145" spans="1:8" x14ac:dyDescent="0.25">
      <c r="A145" s="92"/>
      <c r="B145" s="94"/>
      <c r="C145" s="95"/>
      <c r="D145" s="64" t="s">
        <v>139</v>
      </c>
      <c r="E145" s="58">
        <v>1891.45218</v>
      </c>
      <c r="F145" s="58">
        <v>1691.1671800000001</v>
      </c>
      <c r="G145" s="58">
        <f t="shared" si="7"/>
        <v>-200.28499999999985</v>
      </c>
      <c r="H145" s="65">
        <f t="shared" si="8"/>
        <v>-0.10588953932739653</v>
      </c>
    </row>
    <row r="146" spans="1:8" x14ac:dyDescent="0.25">
      <c r="A146" s="92"/>
      <c r="B146" s="94"/>
      <c r="C146" s="95" t="s">
        <v>142</v>
      </c>
      <c r="D146" s="64" t="s">
        <v>136</v>
      </c>
      <c r="E146" s="58">
        <f>SUM(E147:E147)</f>
        <v>874.83804999999995</v>
      </c>
      <c r="F146" s="58">
        <f>SUM(F147:F147)</f>
        <v>841.83804999999995</v>
      </c>
      <c r="G146" s="58">
        <f t="shared" si="7"/>
        <v>-33</v>
      </c>
      <c r="H146" s="65">
        <f t="shared" si="8"/>
        <v>-3.7721267382002877E-2</v>
      </c>
    </row>
    <row r="147" spans="1:8" x14ac:dyDescent="0.25">
      <c r="A147" s="92"/>
      <c r="B147" s="94"/>
      <c r="C147" s="95"/>
      <c r="D147" s="64" t="s">
        <v>139</v>
      </c>
      <c r="E147" s="58">
        <v>874.83804999999995</v>
      </c>
      <c r="F147" s="58">
        <v>841.83804999999995</v>
      </c>
      <c r="G147" s="58">
        <f t="shared" si="7"/>
        <v>-33</v>
      </c>
      <c r="H147" s="65">
        <f t="shared" si="8"/>
        <v>-3.7721267382002877E-2</v>
      </c>
    </row>
    <row r="148" spans="1:8" x14ac:dyDescent="0.25">
      <c r="A148" s="92"/>
      <c r="B148" s="94"/>
      <c r="C148" s="95" t="s">
        <v>141</v>
      </c>
      <c r="D148" s="64" t="s">
        <v>136</v>
      </c>
      <c r="E148" s="58">
        <f>SUM(E149:E149)</f>
        <v>333.31920000000002</v>
      </c>
      <c r="F148" s="58">
        <f>SUM(F149:F149)</f>
        <v>309.46570000000003</v>
      </c>
      <c r="G148" s="58">
        <f t="shared" si="7"/>
        <v>-23.853499999999997</v>
      </c>
      <c r="H148" s="65">
        <f t="shared" si="8"/>
        <v>-7.1563534293854092E-2</v>
      </c>
    </row>
    <row r="149" spans="1:8" x14ac:dyDescent="0.25">
      <c r="A149" s="92"/>
      <c r="B149" s="94"/>
      <c r="C149" s="95"/>
      <c r="D149" s="64" t="s">
        <v>139</v>
      </c>
      <c r="E149" s="58">
        <v>333.31920000000002</v>
      </c>
      <c r="F149" s="58">
        <v>309.46570000000003</v>
      </c>
      <c r="G149" s="58">
        <f t="shared" si="7"/>
        <v>-23.853499999999997</v>
      </c>
      <c r="H149" s="65">
        <f t="shared" si="8"/>
        <v>-7.1563534293854092E-2</v>
      </c>
    </row>
    <row r="150" spans="1:8" x14ac:dyDescent="0.25">
      <c r="A150" s="92" t="s">
        <v>166</v>
      </c>
      <c r="B150" s="93" t="s">
        <v>167</v>
      </c>
      <c r="C150" s="92" t="s">
        <v>135</v>
      </c>
      <c r="D150" s="64" t="s">
        <v>136</v>
      </c>
      <c r="E150" s="58">
        <f>SUM(E151:E151)</f>
        <v>12795.002280000001</v>
      </c>
      <c r="F150" s="58">
        <f>SUM(F151:F151)</f>
        <v>11967.81035</v>
      </c>
      <c r="G150" s="58">
        <f t="shared" si="7"/>
        <v>-827.19193000000087</v>
      </c>
      <c r="H150" s="65">
        <f t="shared" si="8"/>
        <v>-6.4649611770135729E-2</v>
      </c>
    </row>
    <row r="151" spans="1:8" x14ac:dyDescent="0.25">
      <c r="A151" s="92"/>
      <c r="B151" s="94"/>
      <c r="C151" s="92"/>
      <c r="D151" s="64" t="s">
        <v>139</v>
      </c>
      <c r="E151" s="58">
        <f>E153</f>
        <v>12795.002280000001</v>
      </c>
      <c r="F151" s="58">
        <f>F153</f>
        <v>11967.81035</v>
      </c>
      <c r="G151" s="58">
        <f t="shared" si="7"/>
        <v>-827.19193000000087</v>
      </c>
      <c r="H151" s="65">
        <f t="shared" si="8"/>
        <v>-6.4649611770135729E-2</v>
      </c>
    </row>
    <row r="152" spans="1:8" x14ac:dyDescent="0.25">
      <c r="A152" s="92"/>
      <c r="B152" s="94"/>
      <c r="C152" s="95" t="s">
        <v>140</v>
      </c>
      <c r="D152" s="64" t="s">
        <v>136</v>
      </c>
      <c r="E152" s="58">
        <f>SUM(E153:E153)</f>
        <v>12795.002280000001</v>
      </c>
      <c r="F152" s="58">
        <f>SUM(F153:F153)</f>
        <v>11967.81035</v>
      </c>
      <c r="G152" s="58">
        <f t="shared" si="7"/>
        <v>-827.19193000000087</v>
      </c>
      <c r="H152" s="65">
        <f t="shared" si="8"/>
        <v>-6.4649611770135729E-2</v>
      </c>
    </row>
    <row r="153" spans="1:8" ht="17.25" customHeight="1" x14ac:dyDescent="0.25">
      <c r="A153" s="92"/>
      <c r="B153" s="94"/>
      <c r="C153" s="95"/>
      <c r="D153" s="64" t="s">
        <v>139</v>
      </c>
      <c r="E153" s="58">
        <v>12795.002280000001</v>
      </c>
      <c r="F153" s="58">
        <v>11967.81035</v>
      </c>
      <c r="G153" s="58">
        <f t="shared" si="7"/>
        <v>-827.19193000000087</v>
      </c>
      <c r="H153" s="65">
        <f t="shared" si="8"/>
        <v>-6.4649611770135729E-2</v>
      </c>
    </row>
    <row r="154" spans="1:8" x14ac:dyDescent="0.25">
      <c r="A154" s="92" t="s">
        <v>168</v>
      </c>
      <c r="B154" s="93" t="s">
        <v>169</v>
      </c>
      <c r="C154" s="92" t="s">
        <v>135</v>
      </c>
      <c r="D154" s="64" t="s">
        <v>136</v>
      </c>
      <c r="E154" s="58">
        <f>SUM(E155:E155)</f>
        <v>1032.67255</v>
      </c>
      <c r="F154" s="58">
        <f>SUM(F155:F155)</f>
        <v>982.53954999999996</v>
      </c>
      <c r="G154" s="58">
        <f t="shared" si="7"/>
        <v>-50.133000000000038</v>
      </c>
      <c r="H154" s="65">
        <f t="shared" si="8"/>
        <v>-4.8546850596541957E-2</v>
      </c>
    </row>
    <row r="155" spans="1:8" x14ac:dyDescent="0.25">
      <c r="A155" s="92"/>
      <c r="B155" s="94"/>
      <c r="C155" s="92"/>
      <c r="D155" s="64" t="s">
        <v>139</v>
      </c>
      <c r="E155" s="58">
        <f>E161+E159+E157</f>
        <v>1032.67255</v>
      </c>
      <c r="F155" s="58">
        <f>F161+F159+F157</f>
        <v>982.53954999999996</v>
      </c>
      <c r="G155" s="58">
        <f t="shared" si="7"/>
        <v>-50.133000000000038</v>
      </c>
      <c r="H155" s="65">
        <f t="shared" si="8"/>
        <v>-4.8546850596541957E-2</v>
      </c>
    </row>
    <row r="156" spans="1:8" x14ac:dyDescent="0.25">
      <c r="A156" s="92"/>
      <c r="B156" s="94"/>
      <c r="C156" s="95" t="s">
        <v>140</v>
      </c>
      <c r="D156" s="64" t="s">
        <v>136</v>
      </c>
      <c r="E156" s="58">
        <f>SUM(E157:E157)</f>
        <v>445.89404999999999</v>
      </c>
      <c r="F156" s="58">
        <f>SUM(F157:F157)</f>
        <v>403.76105000000001</v>
      </c>
      <c r="G156" s="58">
        <f t="shared" si="7"/>
        <v>-42.132999999999981</v>
      </c>
      <c r="H156" s="65">
        <f t="shared" si="8"/>
        <v>-9.4491056788041927E-2</v>
      </c>
    </row>
    <row r="157" spans="1:8" x14ac:dyDescent="0.25">
      <c r="A157" s="92"/>
      <c r="B157" s="94"/>
      <c r="C157" s="95"/>
      <c r="D157" s="64" t="s">
        <v>139</v>
      </c>
      <c r="E157" s="58">
        <v>445.89404999999999</v>
      </c>
      <c r="F157" s="58">
        <v>403.76105000000001</v>
      </c>
      <c r="G157" s="58">
        <f t="shared" si="7"/>
        <v>-42.132999999999981</v>
      </c>
      <c r="H157" s="65">
        <f t="shared" si="8"/>
        <v>-9.4491056788041927E-2</v>
      </c>
    </row>
    <row r="158" spans="1:8" x14ac:dyDescent="0.25">
      <c r="A158" s="92"/>
      <c r="B158" s="94"/>
      <c r="C158" s="95" t="s">
        <v>142</v>
      </c>
      <c r="D158" s="64" t="s">
        <v>136</v>
      </c>
      <c r="E158" s="58">
        <f>SUM(E159:E159)</f>
        <v>555.88549999999998</v>
      </c>
      <c r="F158" s="58">
        <f>SUM(F159:F159)</f>
        <v>547.88549999999998</v>
      </c>
      <c r="G158" s="58">
        <f t="shared" si="7"/>
        <v>-8</v>
      </c>
      <c r="H158" s="65">
        <f t="shared" si="8"/>
        <v>-1.4391452916113101E-2</v>
      </c>
    </row>
    <row r="159" spans="1:8" x14ac:dyDescent="0.25">
      <c r="A159" s="92"/>
      <c r="B159" s="94"/>
      <c r="C159" s="95"/>
      <c r="D159" s="64" t="s">
        <v>139</v>
      </c>
      <c r="E159" s="58">
        <v>555.88549999999998</v>
      </c>
      <c r="F159" s="58">
        <v>547.88549999999998</v>
      </c>
      <c r="G159" s="58">
        <f t="shared" si="7"/>
        <v>-8</v>
      </c>
      <c r="H159" s="65">
        <f t="shared" si="8"/>
        <v>-1.4391452916113101E-2</v>
      </c>
    </row>
    <row r="160" spans="1:8" x14ac:dyDescent="0.25">
      <c r="A160" s="92"/>
      <c r="B160" s="94"/>
      <c r="C160" s="95" t="s">
        <v>141</v>
      </c>
      <c r="D160" s="64" t="s">
        <v>136</v>
      </c>
      <c r="E160" s="58">
        <f>SUM(E161:E161)</f>
        <v>30.893000000000001</v>
      </c>
      <c r="F160" s="58">
        <f>SUM(F161:F161)</f>
        <v>30.893000000000001</v>
      </c>
      <c r="G160" s="58">
        <f t="shared" ref="G160:G210" si="9">F160-E160</f>
        <v>0</v>
      </c>
      <c r="H160" s="65">
        <f t="shared" ref="H160:H210" si="10">F160/E160-1</f>
        <v>0</v>
      </c>
    </row>
    <row r="161" spans="1:8" ht="12" customHeight="1" x14ac:dyDescent="0.25">
      <c r="A161" s="92"/>
      <c r="B161" s="94"/>
      <c r="C161" s="95"/>
      <c r="D161" s="64" t="s">
        <v>139</v>
      </c>
      <c r="E161" s="58">
        <v>30.893000000000001</v>
      </c>
      <c r="F161" s="58">
        <v>30.893000000000001</v>
      </c>
      <c r="G161" s="58">
        <f t="shared" si="9"/>
        <v>0</v>
      </c>
      <c r="H161" s="65">
        <f t="shared" si="10"/>
        <v>0</v>
      </c>
    </row>
    <row r="162" spans="1:8" ht="15" customHeight="1" x14ac:dyDescent="0.25">
      <c r="A162" s="92" t="s">
        <v>170</v>
      </c>
      <c r="B162" s="93" t="s">
        <v>171</v>
      </c>
      <c r="C162" s="92" t="s">
        <v>135</v>
      </c>
      <c r="D162" s="64" t="s">
        <v>136</v>
      </c>
      <c r="E162" s="58">
        <f>SUM(E163:E165)</f>
        <v>1551235.1816299998</v>
      </c>
      <c r="F162" s="58">
        <f>SUM(F163:F165)</f>
        <v>1545469.2696799999</v>
      </c>
      <c r="G162" s="58">
        <f t="shared" si="9"/>
        <v>-5765.9119499998633</v>
      </c>
      <c r="H162" s="65">
        <f t="shared" si="10"/>
        <v>-3.716981163321198E-3</v>
      </c>
    </row>
    <row r="163" spans="1:8" ht="15" customHeight="1" x14ac:dyDescent="0.25">
      <c r="A163" s="92"/>
      <c r="B163" s="94"/>
      <c r="C163" s="92"/>
      <c r="D163" s="64" t="s">
        <v>137</v>
      </c>
      <c r="E163" s="58">
        <f>E167</f>
        <v>21381.5</v>
      </c>
      <c r="F163" s="58">
        <f>F167</f>
        <v>21380.249960000001</v>
      </c>
      <c r="G163" s="58">
        <f t="shared" si="9"/>
        <v>-1.2500399999989895</v>
      </c>
      <c r="H163" s="65">
        <f t="shared" si="10"/>
        <v>-5.8463625096427663E-5</v>
      </c>
    </row>
    <row r="164" spans="1:8" x14ac:dyDescent="0.25">
      <c r="A164" s="92"/>
      <c r="B164" s="94"/>
      <c r="C164" s="92"/>
      <c r="D164" s="64" t="s">
        <v>138</v>
      </c>
      <c r="E164" s="58">
        <f>E168+E171</f>
        <v>1401979.0999999999</v>
      </c>
      <c r="F164" s="58">
        <f>F168+F171</f>
        <v>1401885.6483799999</v>
      </c>
      <c r="G164" s="58">
        <f t="shared" si="9"/>
        <v>-93.451619999948889</v>
      </c>
      <c r="H164" s="65">
        <f t="shared" si="10"/>
        <v>-6.6656928052633013E-5</v>
      </c>
    </row>
    <row r="165" spans="1:8" x14ac:dyDescent="0.25">
      <c r="A165" s="92"/>
      <c r="B165" s="94"/>
      <c r="C165" s="92"/>
      <c r="D165" s="64" t="s">
        <v>139</v>
      </c>
      <c r="E165" s="58">
        <f>E169+E172+E174+E176+E178+E180</f>
        <v>127874.58163</v>
      </c>
      <c r="F165" s="58">
        <f>F169+F172+F174+F176+F178+F180</f>
        <v>122203.37133999998</v>
      </c>
      <c r="G165" s="58">
        <f t="shared" si="9"/>
        <v>-5671.2102900000173</v>
      </c>
      <c r="H165" s="65">
        <f t="shared" si="10"/>
        <v>-4.4349785686176757E-2</v>
      </c>
    </row>
    <row r="166" spans="1:8" x14ac:dyDescent="0.25">
      <c r="A166" s="92"/>
      <c r="B166" s="94"/>
      <c r="C166" s="95" t="s">
        <v>140</v>
      </c>
      <c r="D166" s="64" t="s">
        <v>136</v>
      </c>
      <c r="E166" s="58">
        <f>SUM(E167:E169)</f>
        <v>918610.21895999985</v>
      </c>
      <c r="F166" s="58">
        <f>SUM(F167:F169)</f>
        <v>916392.38273000007</v>
      </c>
      <c r="G166" s="58">
        <f t="shared" si="9"/>
        <v>-2217.8362299997825</v>
      </c>
      <c r="H166" s="65">
        <f t="shared" si="10"/>
        <v>-2.4143387306432285E-3</v>
      </c>
    </row>
    <row r="167" spans="1:8" x14ac:dyDescent="0.25">
      <c r="A167" s="92"/>
      <c r="B167" s="94"/>
      <c r="C167" s="95"/>
      <c r="D167" s="64" t="s">
        <v>137</v>
      </c>
      <c r="E167" s="68">
        <f>23601.5-2220</f>
        <v>21381.5</v>
      </c>
      <c r="F167" s="68">
        <v>21380.249960000001</v>
      </c>
      <c r="G167" s="58">
        <f t="shared" si="9"/>
        <v>-1.2500399999989895</v>
      </c>
      <c r="H167" s="65">
        <f t="shared" si="10"/>
        <v>-5.8463625096427663E-5</v>
      </c>
    </row>
    <row r="168" spans="1:8" x14ac:dyDescent="0.25">
      <c r="A168" s="92"/>
      <c r="B168" s="94"/>
      <c r="C168" s="95"/>
      <c r="D168" s="64" t="s">
        <v>138</v>
      </c>
      <c r="E168" s="68">
        <f>856536.3-101.3-1210.3+20781.7</f>
        <v>876006.39999999991</v>
      </c>
      <c r="F168" s="68">
        <v>875912.94837999996</v>
      </c>
      <c r="G168" s="58">
        <f t="shared" si="9"/>
        <v>-93.451619999948889</v>
      </c>
      <c r="H168" s="65">
        <f t="shared" si="10"/>
        <v>-1.0667915211570733E-4</v>
      </c>
    </row>
    <row r="169" spans="1:8" x14ac:dyDescent="0.25">
      <c r="A169" s="92"/>
      <c r="B169" s="94"/>
      <c r="C169" s="95"/>
      <c r="D169" s="64" t="s">
        <v>139</v>
      </c>
      <c r="E169" s="58">
        <v>21222.318960000001</v>
      </c>
      <c r="F169" s="58">
        <v>19099.184390000068</v>
      </c>
      <c r="G169" s="58">
        <f t="shared" si="9"/>
        <v>-2123.1345699999329</v>
      </c>
      <c r="H169" s="65">
        <f t="shared" si="10"/>
        <v>-0.10004253418307563</v>
      </c>
    </row>
    <row r="170" spans="1:8" x14ac:dyDescent="0.25">
      <c r="A170" s="92"/>
      <c r="B170" s="94"/>
      <c r="C170" s="95" t="s">
        <v>142</v>
      </c>
      <c r="D170" s="64" t="s">
        <v>136</v>
      </c>
      <c r="E170" s="58">
        <f>SUM(E171:E172)</f>
        <v>544115.79042999994</v>
      </c>
      <c r="F170" s="58">
        <f>SUM(F171:F172)</f>
        <v>542378.73071999988</v>
      </c>
      <c r="G170" s="58">
        <f t="shared" si="9"/>
        <v>-1737.0597100000596</v>
      </c>
      <c r="H170" s="65">
        <f t="shared" si="10"/>
        <v>-3.1924449548271783E-3</v>
      </c>
    </row>
    <row r="171" spans="1:8" x14ac:dyDescent="0.25">
      <c r="A171" s="92"/>
      <c r="B171" s="94"/>
      <c r="C171" s="95"/>
      <c r="D171" s="64" t="s">
        <v>138</v>
      </c>
      <c r="E171" s="68">
        <f>504310+21662.7</f>
        <v>525972.69999999995</v>
      </c>
      <c r="F171" s="68">
        <v>525972.69999999995</v>
      </c>
      <c r="G171" s="58">
        <f t="shared" si="9"/>
        <v>0</v>
      </c>
      <c r="H171" s="65">
        <f t="shared" si="10"/>
        <v>0</v>
      </c>
    </row>
    <row r="172" spans="1:8" x14ac:dyDescent="0.25">
      <c r="A172" s="92"/>
      <c r="B172" s="94"/>
      <c r="C172" s="95"/>
      <c r="D172" s="64" t="s">
        <v>139</v>
      </c>
      <c r="E172" s="58">
        <v>18143.09043</v>
      </c>
      <c r="F172" s="58">
        <v>16406.030719999922</v>
      </c>
      <c r="G172" s="58">
        <f t="shared" si="9"/>
        <v>-1737.0597100000778</v>
      </c>
      <c r="H172" s="65">
        <f t="shared" si="10"/>
        <v>-9.5742217496078363E-2</v>
      </c>
    </row>
    <row r="173" spans="1:8" x14ac:dyDescent="0.25">
      <c r="A173" s="92"/>
      <c r="B173" s="94"/>
      <c r="C173" s="95" t="s">
        <v>141</v>
      </c>
      <c r="D173" s="64" t="s">
        <v>136</v>
      </c>
      <c r="E173" s="58">
        <f>SUM(E174:E174)</f>
        <v>88259.865890000001</v>
      </c>
      <c r="F173" s="58">
        <f>SUM(F174:F174)</f>
        <v>86448.849879999994</v>
      </c>
      <c r="G173" s="58">
        <f t="shared" si="9"/>
        <v>-1811.0160100000066</v>
      </c>
      <c r="H173" s="65">
        <f t="shared" si="10"/>
        <v>-2.0519133943134649E-2</v>
      </c>
    </row>
    <row r="174" spans="1:8" x14ac:dyDescent="0.25">
      <c r="A174" s="92"/>
      <c r="B174" s="94"/>
      <c r="C174" s="95"/>
      <c r="D174" s="64" t="s">
        <v>139</v>
      </c>
      <c r="E174" s="58">
        <v>88259.865890000001</v>
      </c>
      <c r="F174" s="58">
        <v>86448.849879999994</v>
      </c>
      <c r="G174" s="58">
        <f t="shared" si="9"/>
        <v>-1811.0160100000066</v>
      </c>
      <c r="H174" s="65">
        <f t="shared" si="10"/>
        <v>-2.0519133943134649E-2</v>
      </c>
    </row>
    <row r="175" spans="1:8" x14ac:dyDescent="0.25">
      <c r="A175" s="92"/>
      <c r="B175" s="94"/>
      <c r="C175" s="92" t="s">
        <v>143</v>
      </c>
      <c r="D175" s="64" t="s">
        <v>136</v>
      </c>
      <c r="E175" s="58">
        <f>SUM(E176:E176)</f>
        <v>2</v>
      </c>
      <c r="F175" s="58">
        <f>SUM(F176:F176)</f>
        <v>2</v>
      </c>
      <c r="G175" s="58">
        <f t="shared" si="9"/>
        <v>0</v>
      </c>
      <c r="H175" s="65">
        <f t="shared" si="10"/>
        <v>0</v>
      </c>
    </row>
    <row r="176" spans="1:8" x14ac:dyDescent="0.25">
      <c r="A176" s="92"/>
      <c r="B176" s="94"/>
      <c r="C176" s="92"/>
      <c r="D176" s="64" t="s">
        <v>139</v>
      </c>
      <c r="E176" s="58">
        <v>2</v>
      </c>
      <c r="F176" s="58">
        <v>2</v>
      </c>
      <c r="G176" s="58">
        <f t="shared" si="9"/>
        <v>0</v>
      </c>
      <c r="H176" s="65">
        <f t="shared" si="10"/>
        <v>0</v>
      </c>
    </row>
    <row r="177" spans="1:8" x14ac:dyDescent="0.25">
      <c r="A177" s="92"/>
      <c r="B177" s="94"/>
      <c r="C177" s="92" t="s">
        <v>146</v>
      </c>
      <c r="D177" s="64" t="s">
        <v>136</v>
      </c>
      <c r="E177" s="58">
        <f>SUM(E178:E178)</f>
        <v>246.68135000000001</v>
      </c>
      <c r="F177" s="58">
        <f>SUM(F178:F178)</f>
        <v>246.68135000000001</v>
      </c>
      <c r="G177" s="58">
        <f t="shared" si="9"/>
        <v>0</v>
      </c>
      <c r="H177" s="65">
        <f t="shared" si="10"/>
        <v>0</v>
      </c>
    </row>
    <row r="178" spans="1:8" x14ac:dyDescent="0.25">
      <c r="A178" s="92"/>
      <c r="B178" s="94"/>
      <c r="C178" s="92"/>
      <c r="D178" s="64" t="s">
        <v>139</v>
      </c>
      <c r="E178" s="58">
        <v>246.68135000000001</v>
      </c>
      <c r="F178" s="58">
        <v>246.68135000000001</v>
      </c>
      <c r="G178" s="58">
        <f t="shared" si="9"/>
        <v>0</v>
      </c>
      <c r="H178" s="65">
        <f t="shared" si="10"/>
        <v>0</v>
      </c>
    </row>
    <row r="179" spans="1:8" x14ac:dyDescent="0.25">
      <c r="A179" s="92"/>
      <c r="B179" s="94"/>
      <c r="C179" s="99" t="s">
        <v>145</v>
      </c>
      <c r="D179" s="67" t="s">
        <v>136</v>
      </c>
      <c r="E179" s="58">
        <f>SUM(E180:E180)</f>
        <v>0.625</v>
      </c>
      <c r="F179" s="58">
        <f>SUM(F180:F180)</f>
        <v>0.625</v>
      </c>
      <c r="G179" s="58">
        <f t="shared" si="9"/>
        <v>0</v>
      </c>
      <c r="H179" s="65">
        <f t="shared" si="10"/>
        <v>0</v>
      </c>
    </row>
    <row r="180" spans="1:8" ht="22.5" customHeight="1" x14ac:dyDescent="0.25">
      <c r="A180" s="92"/>
      <c r="B180" s="94"/>
      <c r="C180" s="99"/>
      <c r="D180" s="67" t="s">
        <v>139</v>
      </c>
      <c r="E180" s="58">
        <v>0.625</v>
      </c>
      <c r="F180" s="58">
        <v>0.625</v>
      </c>
      <c r="G180" s="58">
        <f t="shared" si="9"/>
        <v>0</v>
      </c>
      <c r="H180" s="65">
        <f t="shared" si="10"/>
        <v>0</v>
      </c>
    </row>
    <row r="181" spans="1:8" x14ac:dyDescent="0.25">
      <c r="A181" s="92" t="s">
        <v>172</v>
      </c>
      <c r="B181" s="93" t="s">
        <v>173</v>
      </c>
      <c r="C181" s="92" t="s">
        <v>135</v>
      </c>
      <c r="D181" s="64" t="s">
        <v>136</v>
      </c>
      <c r="E181" s="58">
        <f>SUM(E182:E182)</f>
        <v>6746.8132800000003</v>
      </c>
      <c r="F181" s="58">
        <f>SUM(F182:F182)</f>
        <v>6732.1667799999996</v>
      </c>
      <c r="G181" s="58">
        <f t="shared" si="9"/>
        <v>-14.646500000000742</v>
      </c>
      <c r="H181" s="65">
        <f t="shared" si="10"/>
        <v>-2.1708767372321525E-3</v>
      </c>
    </row>
    <row r="182" spans="1:8" x14ac:dyDescent="0.25">
      <c r="A182" s="92"/>
      <c r="B182" s="94"/>
      <c r="C182" s="92"/>
      <c r="D182" s="64" t="s">
        <v>139</v>
      </c>
      <c r="E182" s="58">
        <f>E184+E186+E188</f>
        <v>6746.8132800000003</v>
      </c>
      <c r="F182" s="58">
        <f>F184+F186+F188</f>
        <v>6732.1667799999996</v>
      </c>
      <c r="G182" s="58">
        <f t="shared" si="9"/>
        <v>-14.646500000000742</v>
      </c>
      <c r="H182" s="65">
        <f t="shared" si="10"/>
        <v>-2.1708767372321525E-3</v>
      </c>
    </row>
    <row r="183" spans="1:8" x14ac:dyDescent="0.25">
      <c r="A183" s="92"/>
      <c r="B183" s="94"/>
      <c r="C183" s="96" t="s">
        <v>141</v>
      </c>
      <c r="D183" s="64" t="s">
        <v>136</v>
      </c>
      <c r="E183" s="58">
        <f>SUM(E184:E184)</f>
        <v>2</v>
      </c>
      <c r="F183" s="58">
        <f>SUM(F184:F184)</f>
        <v>2</v>
      </c>
      <c r="G183" s="58">
        <f t="shared" si="9"/>
        <v>0</v>
      </c>
      <c r="H183" s="65">
        <f t="shared" si="10"/>
        <v>0</v>
      </c>
    </row>
    <row r="184" spans="1:8" x14ac:dyDescent="0.25">
      <c r="A184" s="92"/>
      <c r="B184" s="94"/>
      <c r="C184" s="97"/>
      <c r="D184" s="64" t="s">
        <v>139</v>
      </c>
      <c r="E184" s="58">
        <v>2</v>
      </c>
      <c r="F184" s="58">
        <v>2</v>
      </c>
      <c r="G184" s="58">
        <f t="shared" si="9"/>
        <v>0</v>
      </c>
      <c r="H184" s="65">
        <f t="shared" si="10"/>
        <v>0</v>
      </c>
    </row>
    <row r="185" spans="1:8" x14ac:dyDescent="0.25">
      <c r="A185" s="92"/>
      <c r="B185" s="94"/>
      <c r="C185" s="92" t="s">
        <v>143</v>
      </c>
      <c r="D185" s="64" t="s">
        <v>136</v>
      </c>
      <c r="E185" s="58">
        <f>SUM(E186:E186)</f>
        <v>6493.7372800000003</v>
      </c>
      <c r="F185" s="58">
        <f>SUM(F186:F186)</f>
        <v>6479.0907799999995</v>
      </c>
      <c r="G185" s="58">
        <f t="shared" si="9"/>
        <v>-14.646500000000742</v>
      </c>
      <c r="H185" s="65">
        <f t="shared" si="10"/>
        <v>-2.2554808376850088E-3</v>
      </c>
    </row>
    <row r="186" spans="1:8" x14ac:dyDescent="0.25">
      <c r="A186" s="92"/>
      <c r="B186" s="94"/>
      <c r="C186" s="92"/>
      <c r="D186" s="64" t="s">
        <v>139</v>
      </c>
      <c r="E186" s="58">
        <v>6493.7372800000003</v>
      </c>
      <c r="F186" s="58">
        <v>6479.0907799999995</v>
      </c>
      <c r="G186" s="58">
        <f t="shared" si="9"/>
        <v>-14.646500000000742</v>
      </c>
      <c r="H186" s="65">
        <f t="shared" si="10"/>
        <v>-2.2554808376850088E-3</v>
      </c>
    </row>
    <row r="187" spans="1:8" x14ac:dyDescent="0.25">
      <c r="A187" s="92"/>
      <c r="B187" s="94"/>
      <c r="C187" s="92" t="s">
        <v>146</v>
      </c>
      <c r="D187" s="64" t="s">
        <v>136</v>
      </c>
      <c r="E187" s="58">
        <f>SUM(E188:E188)</f>
        <v>251.07599999999999</v>
      </c>
      <c r="F187" s="58">
        <f>SUM(F188:F188)</f>
        <v>251.07599999999999</v>
      </c>
      <c r="G187" s="58">
        <f t="shared" si="9"/>
        <v>0</v>
      </c>
      <c r="H187" s="65">
        <f t="shared" si="10"/>
        <v>0</v>
      </c>
    </row>
    <row r="188" spans="1:8" x14ac:dyDescent="0.25">
      <c r="A188" s="92"/>
      <c r="B188" s="94"/>
      <c r="C188" s="92"/>
      <c r="D188" s="64" t="s">
        <v>139</v>
      </c>
      <c r="E188" s="58">
        <v>251.07599999999999</v>
      </c>
      <c r="F188" s="58">
        <v>251.07599999999999</v>
      </c>
      <c r="G188" s="58">
        <f t="shared" si="9"/>
        <v>0</v>
      </c>
      <c r="H188" s="65">
        <f t="shared" si="10"/>
        <v>0</v>
      </c>
    </row>
    <row r="189" spans="1:8" ht="15" customHeight="1" x14ac:dyDescent="0.25">
      <c r="A189" s="92" t="s">
        <v>174</v>
      </c>
      <c r="B189" s="93" t="s">
        <v>175</v>
      </c>
      <c r="C189" s="92" t="s">
        <v>135</v>
      </c>
      <c r="D189" s="64" t="s">
        <v>136</v>
      </c>
      <c r="E189" s="58">
        <f>SUM(E190:E190)</f>
        <v>1330.9447400000001</v>
      </c>
      <c r="F189" s="58">
        <f>SUM(F190:F190)</f>
        <v>1307.25774</v>
      </c>
      <c r="G189" s="58">
        <f t="shared" si="9"/>
        <v>-23.687000000000126</v>
      </c>
      <c r="H189" s="65">
        <f t="shared" si="10"/>
        <v>-1.7797132584182362E-2</v>
      </c>
    </row>
    <row r="190" spans="1:8" x14ac:dyDescent="0.25">
      <c r="A190" s="92"/>
      <c r="B190" s="94"/>
      <c r="C190" s="92"/>
      <c r="D190" s="64" t="s">
        <v>139</v>
      </c>
      <c r="E190" s="58">
        <f>E192+E194+E196+E198</f>
        <v>1330.9447400000001</v>
      </c>
      <c r="F190" s="58">
        <f>F192+F194+F196+F198</f>
        <v>1307.25774</v>
      </c>
      <c r="G190" s="58">
        <f t="shared" si="9"/>
        <v>-23.687000000000126</v>
      </c>
      <c r="H190" s="65">
        <f t="shared" si="10"/>
        <v>-1.7797132584182362E-2</v>
      </c>
    </row>
    <row r="191" spans="1:8" x14ac:dyDescent="0.25">
      <c r="A191" s="92"/>
      <c r="B191" s="94"/>
      <c r="C191" s="95" t="s">
        <v>140</v>
      </c>
      <c r="D191" s="64" t="s">
        <v>136</v>
      </c>
      <c r="E191" s="58">
        <f>SUM(E192:E192)</f>
        <v>765.70240000000001</v>
      </c>
      <c r="F191" s="58">
        <f>SUM(F192:F192)</f>
        <v>752.0154</v>
      </c>
      <c r="G191" s="58">
        <f t="shared" si="9"/>
        <v>-13.687000000000012</v>
      </c>
      <c r="H191" s="65">
        <f t="shared" si="10"/>
        <v>-1.7875090896933288E-2</v>
      </c>
    </row>
    <row r="192" spans="1:8" x14ac:dyDescent="0.25">
      <c r="A192" s="92"/>
      <c r="B192" s="94"/>
      <c r="C192" s="95"/>
      <c r="D192" s="64" t="s">
        <v>139</v>
      </c>
      <c r="E192" s="58">
        <v>765.70240000000001</v>
      </c>
      <c r="F192" s="58">
        <v>752.0154</v>
      </c>
      <c r="G192" s="58">
        <f t="shared" si="9"/>
        <v>-13.687000000000012</v>
      </c>
      <c r="H192" s="65">
        <f t="shared" si="10"/>
        <v>-1.7875090896933288E-2</v>
      </c>
    </row>
    <row r="193" spans="1:8" x14ac:dyDescent="0.25">
      <c r="A193" s="92"/>
      <c r="B193" s="94"/>
      <c r="C193" s="95" t="s">
        <v>141</v>
      </c>
      <c r="D193" s="64" t="s">
        <v>136</v>
      </c>
      <c r="E193" s="58">
        <f>SUM(E194:E194)</f>
        <v>216.3</v>
      </c>
      <c r="F193" s="58">
        <f>SUM(F194:F194)</f>
        <v>216.3</v>
      </c>
      <c r="G193" s="58">
        <f t="shared" si="9"/>
        <v>0</v>
      </c>
      <c r="H193" s="65">
        <f t="shared" si="10"/>
        <v>0</v>
      </c>
    </row>
    <row r="194" spans="1:8" x14ac:dyDescent="0.25">
      <c r="A194" s="92"/>
      <c r="B194" s="94"/>
      <c r="C194" s="95"/>
      <c r="D194" s="64" t="s">
        <v>139</v>
      </c>
      <c r="E194" s="58">
        <v>216.3</v>
      </c>
      <c r="F194" s="58">
        <v>216.3</v>
      </c>
      <c r="G194" s="58">
        <f t="shared" si="9"/>
        <v>0</v>
      </c>
      <c r="H194" s="65">
        <f t="shared" si="10"/>
        <v>0</v>
      </c>
    </row>
    <row r="195" spans="1:8" x14ac:dyDescent="0.25">
      <c r="A195" s="92"/>
      <c r="B195" s="94"/>
      <c r="C195" s="92" t="s">
        <v>143</v>
      </c>
      <c r="D195" s="64" t="s">
        <v>136</v>
      </c>
      <c r="E195" s="58">
        <f>SUM(E196:E196)</f>
        <v>130.48133999999999</v>
      </c>
      <c r="F195" s="58">
        <f>SUM(F196:F196)</f>
        <v>130.48133999999999</v>
      </c>
      <c r="G195" s="58">
        <f t="shared" si="9"/>
        <v>0</v>
      </c>
      <c r="H195" s="65">
        <f t="shared" si="10"/>
        <v>0</v>
      </c>
    </row>
    <row r="196" spans="1:8" x14ac:dyDescent="0.25">
      <c r="A196" s="92"/>
      <c r="B196" s="94"/>
      <c r="C196" s="92"/>
      <c r="D196" s="64" t="s">
        <v>139</v>
      </c>
      <c r="E196" s="58">
        <v>130.48133999999999</v>
      </c>
      <c r="F196" s="58">
        <v>130.48133999999999</v>
      </c>
      <c r="G196" s="58">
        <f t="shared" si="9"/>
        <v>0</v>
      </c>
      <c r="H196" s="65">
        <f t="shared" si="10"/>
        <v>0</v>
      </c>
    </row>
    <row r="197" spans="1:8" x14ac:dyDescent="0.25">
      <c r="A197" s="92"/>
      <c r="B197" s="94"/>
      <c r="C197" s="92" t="s">
        <v>146</v>
      </c>
      <c r="D197" s="64" t="s">
        <v>136</v>
      </c>
      <c r="E197" s="58">
        <f>SUM(E198:E198)</f>
        <v>218.46100000000001</v>
      </c>
      <c r="F197" s="58">
        <f>SUM(F198:F198)</f>
        <v>208.46100000000001</v>
      </c>
      <c r="G197" s="58">
        <f t="shared" si="9"/>
        <v>-10</v>
      </c>
      <c r="H197" s="65">
        <f t="shared" si="10"/>
        <v>-4.5774760712438356E-2</v>
      </c>
    </row>
    <row r="198" spans="1:8" x14ac:dyDescent="0.25">
      <c r="A198" s="92"/>
      <c r="B198" s="94"/>
      <c r="C198" s="92"/>
      <c r="D198" s="64" t="s">
        <v>139</v>
      </c>
      <c r="E198" s="58">
        <v>218.46100000000001</v>
      </c>
      <c r="F198" s="58">
        <v>208.46100000000001</v>
      </c>
      <c r="G198" s="58">
        <f t="shared" si="9"/>
        <v>-10</v>
      </c>
      <c r="H198" s="65">
        <f t="shared" si="10"/>
        <v>-4.5774760712438356E-2</v>
      </c>
    </row>
    <row r="199" spans="1:8" x14ac:dyDescent="0.25">
      <c r="A199" s="92" t="s">
        <v>176</v>
      </c>
      <c r="B199" s="93" t="s">
        <v>177</v>
      </c>
      <c r="C199" s="92" t="s">
        <v>135</v>
      </c>
      <c r="D199" s="64" t="s">
        <v>136</v>
      </c>
      <c r="E199" s="58">
        <f>SUM(E200:E200)</f>
        <v>8214.5843100000002</v>
      </c>
      <c r="F199" s="58">
        <f>SUM(F200:F200)</f>
        <v>8214.5843099999984</v>
      </c>
      <c r="G199" s="58">
        <f t="shared" si="9"/>
        <v>0</v>
      </c>
      <c r="H199" s="65">
        <f t="shared" si="10"/>
        <v>0</v>
      </c>
    </row>
    <row r="200" spans="1:8" x14ac:dyDescent="0.25">
      <c r="A200" s="92"/>
      <c r="B200" s="94"/>
      <c r="C200" s="92"/>
      <c r="D200" s="64" t="s">
        <v>139</v>
      </c>
      <c r="E200" s="58">
        <f>E202+E204</f>
        <v>8214.5843100000002</v>
      </c>
      <c r="F200" s="58">
        <f>F202+F204</f>
        <v>8214.5843099999984</v>
      </c>
      <c r="G200" s="58">
        <f t="shared" si="9"/>
        <v>0</v>
      </c>
      <c r="H200" s="65">
        <f t="shared" si="10"/>
        <v>0</v>
      </c>
    </row>
    <row r="201" spans="1:8" x14ac:dyDescent="0.25">
      <c r="A201" s="92"/>
      <c r="B201" s="94"/>
      <c r="C201" s="95" t="s">
        <v>140</v>
      </c>
      <c r="D201" s="64" t="s">
        <v>136</v>
      </c>
      <c r="E201" s="58">
        <f>SUM(E202:E202)</f>
        <v>2973.5596300000002</v>
      </c>
      <c r="F201" s="58">
        <f>SUM(F202:F202)</f>
        <v>2973.5596299999997</v>
      </c>
      <c r="G201" s="58">
        <f t="shared" si="9"/>
        <v>0</v>
      </c>
      <c r="H201" s="65">
        <f t="shared" si="10"/>
        <v>0</v>
      </c>
    </row>
    <row r="202" spans="1:8" x14ac:dyDescent="0.25">
      <c r="A202" s="92"/>
      <c r="B202" s="94"/>
      <c r="C202" s="95"/>
      <c r="D202" s="64" t="s">
        <v>139</v>
      </c>
      <c r="E202" s="58">
        <v>2973.5596300000002</v>
      </c>
      <c r="F202" s="58">
        <v>2973.5596299999997</v>
      </c>
      <c r="G202" s="58">
        <f t="shared" si="9"/>
        <v>0</v>
      </c>
      <c r="H202" s="65">
        <f t="shared" si="10"/>
        <v>0</v>
      </c>
    </row>
    <row r="203" spans="1:8" x14ac:dyDescent="0.25">
      <c r="A203" s="92"/>
      <c r="B203" s="94"/>
      <c r="C203" s="95" t="s">
        <v>141</v>
      </c>
      <c r="D203" s="64" t="s">
        <v>136</v>
      </c>
      <c r="E203" s="58">
        <f>SUM(E204:E204)</f>
        <v>5241.0246800000004</v>
      </c>
      <c r="F203" s="58">
        <f>SUM(F204:F204)</f>
        <v>5241.0246799999995</v>
      </c>
      <c r="G203" s="58">
        <f t="shared" si="9"/>
        <v>0</v>
      </c>
      <c r="H203" s="65">
        <f t="shared" si="10"/>
        <v>0</v>
      </c>
    </row>
    <row r="204" spans="1:8" x14ac:dyDescent="0.25">
      <c r="A204" s="92"/>
      <c r="B204" s="94"/>
      <c r="C204" s="95"/>
      <c r="D204" s="64" t="s">
        <v>139</v>
      </c>
      <c r="E204" s="58">
        <v>5241.0246800000004</v>
      </c>
      <c r="F204" s="58">
        <v>5241.0246799999995</v>
      </c>
      <c r="G204" s="58">
        <f t="shared" si="9"/>
        <v>0</v>
      </c>
      <c r="H204" s="65">
        <f t="shared" si="10"/>
        <v>0</v>
      </c>
    </row>
    <row r="205" spans="1:8" x14ac:dyDescent="0.25">
      <c r="A205" s="92" t="s">
        <v>178</v>
      </c>
      <c r="B205" s="95" t="s">
        <v>179</v>
      </c>
      <c r="C205" s="92" t="s">
        <v>135</v>
      </c>
      <c r="D205" s="64" t="s">
        <v>136</v>
      </c>
      <c r="E205" s="68">
        <f>SUM(E206:E206)</f>
        <v>2140.7281699999999</v>
      </c>
      <c r="F205" s="68">
        <f>SUM(F206:F206)</f>
        <v>2135.1481399999998</v>
      </c>
      <c r="G205" s="58">
        <f t="shared" si="9"/>
        <v>-5.5800300000000789</v>
      </c>
      <c r="H205" s="65">
        <f t="shared" si="10"/>
        <v>-2.6066037146603716E-3</v>
      </c>
    </row>
    <row r="206" spans="1:8" x14ac:dyDescent="0.25">
      <c r="A206" s="92"/>
      <c r="B206" s="95"/>
      <c r="C206" s="92"/>
      <c r="D206" s="64" t="s">
        <v>139</v>
      </c>
      <c r="E206" s="68">
        <f>E210+E208</f>
        <v>2140.7281699999999</v>
      </c>
      <c r="F206" s="68">
        <f>F210+F208</f>
        <v>2135.1481399999998</v>
      </c>
      <c r="G206" s="58">
        <f t="shared" si="9"/>
        <v>-5.5800300000000789</v>
      </c>
      <c r="H206" s="65">
        <f t="shared" si="10"/>
        <v>-2.6066037146603716E-3</v>
      </c>
    </row>
    <row r="207" spans="1:8" x14ac:dyDescent="0.25">
      <c r="A207" s="92"/>
      <c r="B207" s="95"/>
      <c r="C207" s="98" t="s">
        <v>144</v>
      </c>
      <c r="D207" s="67" t="s">
        <v>136</v>
      </c>
      <c r="E207" s="58">
        <f>SUM(E208:E208)</f>
        <v>76.89</v>
      </c>
      <c r="F207" s="58">
        <f>SUM(F208:F208)</f>
        <v>71.309970000000007</v>
      </c>
      <c r="G207" s="58">
        <f t="shared" si="9"/>
        <v>-5.5800299999999936</v>
      </c>
      <c r="H207" s="65">
        <f t="shared" si="10"/>
        <v>-7.2571595786187992E-2</v>
      </c>
    </row>
    <row r="208" spans="1:8" ht="24.75" customHeight="1" x14ac:dyDescent="0.25">
      <c r="A208" s="92"/>
      <c r="B208" s="95"/>
      <c r="C208" s="98"/>
      <c r="D208" s="67" t="s">
        <v>139</v>
      </c>
      <c r="E208" s="58">
        <v>76.89</v>
      </c>
      <c r="F208" s="58">
        <v>71.309970000000007</v>
      </c>
      <c r="G208" s="58">
        <f t="shared" si="9"/>
        <v>-5.5800299999999936</v>
      </c>
      <c r="H208" s="65">
        <f t="shared" si="10"/>
        <v>-7.2571595786187992E-2</v>
      </c>
    </row>
    <row r="209" spans="1:8" x14ac:dyDescent="0.25">
      <c r="A209" s="92"/>
      <c r="B209" s="95"/>
      <c r="C209" s="95" t="s">
        <v>140</v>
      </c>
      <c r="D209" s="64" t="s">
        <v>136</v>
      </c>
      <c r="E209" s="68">
        <f>SUM(E210:E210)</f>
        <v>2063.83817</v>
      </c>
      <c r="F209" s="68">
        <f>SUM(F210:F210)</f>
        <v>2063.83817</v>
      </c>
      <c r="G209" s="58">
        <f t="shared" si="9"/>
        <v>0</v>
      </c>
      <c r="H209" s="65">
        <f t="shared" si="10"/>
        <v>0</v>
      </c>
    </row>
    <row r="210" spans="1:8" x14ac:dyDescent="0.25">
      <c r="A210" s="92"/>
      <c r="B210" s="95"/>
      <c r="C210" s="95"/>
      <c r="D210" s="64" t="s">
        <v>139</v>
      </c>
      <c r="E210" s="58">
        <v>2063.83817</v>
      </c>
      <c r="F210" s="58">
        <v>2063.83817</v>
      </c>
      <c r="G210" s="58">
        <f t="shared" si="9"/>
        <v>0</v>
      </c>
      <c r="H210" s="65">
        <f t="shared" si="10"/>
        <v>0</v>
      </c>
    </row>
  </sheetData>
  <autoFilter ref="A6:P210"/>
  <mergeCells count="129">
    <mergeCell ref="A5:A6"/>
    <mergeCell ref="B5:B6"/>
    <mergeCell ref="C5:C6"/>
    <mergeCell ref="D5:F5"/>
    <mergeCell ref="G5:H5"/>
    <mergeCell ref="A7:A29"/>
    <mergeCell ref="B7:B29"/>
    <mergeCell ref="C7:C10"/>
    <mergeCell ref="C11:C14"/>
    <mergeCell ref="C15:C16"/>
    <mergeCell ref="C17:C19"/>
    <mergeCell ref="C20:C21"/>
    <mergeCell ref="C22:C23"/>
    <mergeCell ref="C24:C27"/>
    <mergeCell ref="C28:C29"/>
    <mergeCell ref="A30:A40"/>
    <mergeCell ref="B30:B40"/>
    <mergeCell ref="C30:C33"/>
    <mergeCell ref="C34:C37"/>
    <mergeCell ref="C38:C40"/>
    <mergeCell ref="A61:A66"/>
    <mergeCell ref="B61:B66"/>
    <mergeCell ref="C61:C63"/>
    <mergeCell ref="C64:C66"/>
    <mergeCell ref="A83:A88"/>
    <mergeCell ref="B83:B88"/>
    <mergeCell ref="C83:C85"/>
    <mergeCell ref="C86:C88"/>
    <mergeCell ref="A41:A46"/>
    <mergeCell ref="B41:B46"/>
    <mergeCell ref="C41:C43"/>
    <mergeCell ref="C44:C46"/>
    <mergeCell ref="A47:A52"/>
    <mergeCell ref="B47:B52"/>
    <mergeCell ref="C47:C49"/>
    <mergeCell ref="C50:C52"/>
    <mergeCell ref="C53:C56"/>
    <mergeCell ref="C57:C60"/>
    <mergeCell ref="B53:B60"/>
    <mergeCell ref="A53:A60"/>
    <mergeCell ref="B67:B74"/>
    <mergeCell ref="A67:A74"/>
    <mergeCell ref="C67:C70"/>
    <mergeCell ref="C71:C74"/>
    <mergeCell ref="C75:C78"/>
    <mergeCell ref="C79:C82"/>
    <mergeCell ref="B75:B82"/>
    <mergeCell ref="A75:A82"/>
    <mergeCell ref="A89:A94"/>
    <mergeCell ref="B89:B94"/>
    <mergeCell ref="C89:C91"/>
    <mergeCell ref="C92:C94"/>
    <mergeCell ref="A95:A115"/>
    <mergeCell ref="B95:B115"/>
    <mergeCell ref="C95:C98"/>
    <mergeCell ref="C99:C102"/>
    <mergeCell ref="C103:C105"/>
    <mergeCell ref="C106:C107"/>
    <mergeCell ref="C124:C125"/>
    <mergeCell ref="A126:A131"/>
    <mergeCell ref="B126:B131"/>
    <mergeCell ref="C126:C127"/>
    <mergeCell ref="C128:C129"/>
    <mergeCell ref="C130:C131"/>
    <mergeCell ref="C108:C109"/>
    <mergeCell ref="C110:C111"/>
    <mergeCell ref="C112:C113"/>
    <mergeCell ref="C114:C115"/>
    <mergeCell ref="A116:A125"/>
    <mergeCell ref="B116:B125"/>
    <mergeCell ref="C116:C117"/>
    <mergeCell ref="C118:C119"/>
    <mergeCell ref="C120:C121"/>
    <mergeCell ref="C122:C123"/>
    <mergeCell ref="A142:A149"/>
    <mergeCell ref="B142:B149"/>
    <mergeCell ref="C142:C143"/>
    <mergeCell ref="C144:C145"/>
    <mergeCell ref="C146:C147"/>
    <mergeCell ref="C148:C149"/>
    <mergeCell ref="A132:A141"/>
    <mergeCell ref="B132:B141"/>
    <mergeCell ref="C132:C133"/>
    <mergeCell ref="C134:C135"/>
    <mergeCell ref="C136:C137"/>
    <mergeCell ref="C138:C139"/>
    <mergeCell ref="C140:C141"/>
    <mergeCell ref="A150:A153"/>
    <mergeCell ref="B150:B153"/>
    <mergeCell ref="C150:C151"/>
    <mergeCell ref="C152:C153"/>
    <mergeCell ref="A154:A161"/>
    <mergeCell ref="B154:B161"/>
    <mergeCell ref="C154:C155"/>
    <mergeCell ref="C156:C157"/>
    <mergeCell ref="C158:C159"/>
    <mergeCell ref="C160:C161"/>
    <mergeCell ref="A162:A180"/>
    <mergeCell ref="B162:B180"/>
    <mergeCell ref="C162:C165"/>
    <mergeCell ref="C166:C169"/>
    <mergeCell ref="C170:C172"/>
    <mergeCell ref="C173:C174"/>
    <mergeCell ref="C175:C176"/>
    <mergeCell ref="C177:C178"/>
    <mergeCell ref="C179:C180"/>
    <mergeCell ref="A199:A204"/>
    <mergeCell ref="B199:B204"/>
    <mergeCell ref="C199:C200"/>
    <mergeCell ref="C201:C202"/>
    <mergeCell ref="C203:C204"/>
    <mergeCell ref="A205:A210"/>
    <mergeCell ref="B205:B210"/>
    <mergeCell ref="C205:C206"/>
    <mergeCell ref="C207:C208"/>
    <mergeCell ref="C209:C210"/>
    <mergeCell ref="A189:A198"/>
    <mergeCell ref="B189:B198"/>
    <mergeCell ref="C189:C190"/>
    <mergeCell ref="C191:C192"/>
    <mergeCell ref="C193:C194"/>
    <mergeCell ref="C195:C196"/>
    <mergeCell ref="C197:C198"/>
    <mergeCell ref="A181:A188"/>
    <mergeCell ref="B181:B188"/>
    <mergeCell ref="C181:C182"/>
    <mergeCell ref="C183:C184"/>
    <mergeCell ref="C185:C186"/>
    <mergeCell ref="C187:C188"/>
  </mergeCells>
  <pageMargins left="0.7" right="0.7" top="0.75" bottom="0.75" header="0.3" footer="0.3"/>
  <pageSetup paperSize="9" scale="65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tabSelected="1" topLeftCell="A101" zoomScaleNormal="100" workbookViewId="0">
      <selection sqref="A1:K105"/>
    </sheetView>
  </sheetViews>
  <sheetFormatPr defaultRowHeight="15" x14ac:dyDescent="0.25"/>
  <cols>
    <col min="1" max="1" width="9.85546875" style="11" bestFit="1" customWidth="1"/>
    <col min="2" max="2" width="36.5703125" style="12" customWidth="1"/>
    <col min="3" max="3" width="14.28515625" style="11" customWidth="1"/>
    <col min="4" max="4" width="11.5703125" style="11" customWidth="1"/>
    <col min="5" max="5" width="11" style="11" customWidth="1"/>
    <col min="6" max="6" width="11.42578125" style="11" customWidth="1"/>
    <col min="7" max="7" width="10.28515625" style="11" customWidth="1"/>
    <col min="8" max="9" width="10" style="11" customWidth="1"/>
    <col min="10" max="10" width="19.140625" style="11" customWidth="1"/>
    <col min="11" max="11" width="28" style="11" customWidth="1"/>
  </cols>
  <sheetData>
    <row r="1" spans="1:11" x14ac:dyDescent="0.25">
      <c r="A1" s="139" t="s">
        <v>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1" ht="53.25" customHeight="1" x14ac:dyDescent="0.25">
      <c r="A2" s="151" t="s">
        <v>124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1" ht="43.5" customHeight="1" x14ac:dyDescent="0.25">
      <c r="A3" s="150" t="s">
        <v>1</v>
      </c>
      <c r="B3" s="148" t="s">
        <v>5</v>
      </c>
      <c r="C3" s="148" t="s">
        <v>6</v>
      </c>
      <c r="D3" s="146" t="s">
        <v>7</v>
      </c>
      <c r="E3" s="148" t="s">
        <v>8</v>
      </c>
      <c r="F3" s="150" t="s">
        <v>9</v>
      </c>
      <c r="G3" s="143" t="s">
        <v>12</v>
      </c>
      <c r="H3" s="144"/>
      <c r="I3" s="145"/>
      <c r="J3" s="148" t="s">
        <v>13</v>
      </c>
      <c r="K3" s="150" t="s">
        <v>14</v>
      </c>
    </row>
    <row r="4" spans="1:11" ht="29.25" customHeight="1" x14ac:dyDescent="0.25">
      <c r="A4" s="150"/>
      <c r="B4" s="149"/>
      <c r="C4" s="149"/>
      <c r="D4" s="147"/>
      <c r="E4" s="149"/>
      <c r="F4" s="150"/>
      <c r="G4" s="1" t="s">
        <v>10</v>
      </c>
      <c r="H4" s="1" t="s">
        <v>11</v>
      </c>
      <c r="I4" s="1" t="s">
        <v>0</v>
      </c>
      <c r="J4" s="149"/>
      <c r="K4" s="150"/>
    </row>
    <row r="5" spans="1:11" x14ac:dyDescent="0.25">
      <c r="A5" s="5">
        <v>1</v>
      </c>
      <c r="B5" s="2">
        <v>2</v>
      </c>
      <c r="C5" s="5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2">
        <v>11</v>
      </c>
    </row>
    <row r="6" spans="1:11" x14ac:dyDescent="0.25">
      <c r="A6" s="140" t="s">
        <v>123</v>
      </c>
      <c r="B6" s="141"/>
      <c r="C6" s="141"/>
      <c r="D6" s="141"/>
      <c r="E6" s="141"/>
      <c r="F6" s="141"/>
      <c r="G6" s="141"/>
      <c r="H6" s="141"/>
      <c r="I6" s="141"/>
      <c r="J6" s="141"/>
      <c r="K6" s="142"/>
    </row>
    <row r="7" spans="1:11" x14ac:dyDescent="0.25">
      <c r="A7" s="15">
        <v>1</v>
      </c>
      <c r="B7" s="119" t="s">
        <v>3</v>
      </c>
      <c r="C7" s="119"/>
      <c r="D7" s="119"/>
      <c r="E7" s="119"/>
      <c r="F7" s="119"/>
      <c r="G7" s="119"/>
      <c r="H7" s="119"/>
      <c r="I7" s="119"/>
      <c r="J7" s="119"/>
      <c r="K7" s="120"/>
    </row>
    <row r="8" spans="1:11" x14ac:dyDescent="0.25">
      <c r="A8" s="15" t="s">
        <v>148</v>
      </c>
      <c r="B8" s="109" t="s">
        <v>15</v>
      </c>
      <c r="C8" s="110"/>
      <c r="D8" s="110"/>
      <c r="E8" s="110"/>
      <c r="F8" s="110"/>
      <c r="G8" s="110"/>
      <c r="H8" s="110"/>
      <c r="I8" s="110"/>
      <c r="J8" s="110"/>
      <c r="K8" s="111"/>
    </row>
    <row r="9" spans="1:11" ht="24.75" customHeight="1" x14ac:dyDescent="0.25">
      <c r="A9" s="16"/>
      <c r="B9" s="130" t="s">
        <v>43</v>
      </c>
      <c r="C9" s="131"/>
      <c r="D9" s="131"/>
      <c r="E9" s="131"/>
      <c r="F9" s="131"/>
      <c r="G9" s="131"/>
      <c r="H9" s="131"/>
      <c r="I9" s="131"/>
      <c r="J9" s="131"/>
      <c r="K9" s="132"/>
    </row>
    <row r="10" spans="1:11" ht="102" x14ac:dyDescent="0.25">
      <c r="A10" s="15"/>
      <c r="B10" s="6" t="s">
        <v>44</v>
      </c>
      <c r="C10" s="13" t="s">
        <v>0</v>
      </c>
      <c r="D10" s="6" t="s">
        <v>25</v>
      </c>
      <c r="E10" s="4">
        <v>75.5</v>
      </c>
      <c r="F10" s="4">
        <v>77.7</v>
      </c>
      <c r="G10" s="4">
        <v>0</v>
      </c>
      <c r="H10" s="4">
        <v>2.2000000000000002</v>
      </c>
      <c r="I10" s="87">
        <v>2.9000000000000001E-2</v>
      </c>
      <c r="J10" s="4" t="s">
        <v>188</v>
      </c>
      <c r="K10" s="52" t="s">
        <v>122</v>
      </c>
    </row>
    <row r="11" spans="1:11" x14ac:dyDescent="0.25">
      <c r="A11" s="17" t="s">
        <v>150</v>
      </c>
      <c r="B11" s="133" t="s">
        <v>50</v>
      </c>
      <c r="C11" s="134"/>
      <c r="D11" s="134"/>
      <c r="E11" s="134"/>
      <c r="F11" s="134"/>
      <c r="G11" s="134"/>
      <c r="H11" s="134"/>
      <c r="I11" s="134"/>
      <c r="J11" s="134"/>
      <c r="K11" s="135"/>
    </row>
    <row r="12" spans="1:11" x14ac:dyDescent="0.25">
      <c r="A12" s="17"/>
      <c r="B12" s="112" t="s">
        <v>116</v>
      </c>
      <c r="C12" s="113"/>
      <c r="D12" s="113"/>
      <c r="E12" s="113"/>
      <c r="F12" s="113"/>
      <c r="G12" s="113"/>
      <c r="H12" s="113"/>
      <c r="I12" s="113"/>
      <c r="J12" s="113"/>
      <c r="K12" s="114"/>
    </row>
    <row r="13" spans="1:11" ht="74.25" customHeight="1" x14ac:dyDescent="0.25">
      <c r="A13" s="17"/>
      <c r="B13" s="6" t="s">
        <v>117</v>
      </c>
      <c r="C13" s="13" t="s">
        <v>0</v>
      </c>
      <c r="D13" s="6" t="s">
        <v>25</v>
      </c>
      <c r="E13" s="14">
        <v>100</v>
      </c>
      <c r="F13" s="14">
        <v>100</v>
      </c>
      <c r="G13" s="14">
        <v>0</v>
      </c>
      <c r="H13" s="14">
        <v>0</v>
      </c>
      <c r="I13" s="14"/>
      <c r="J13" s="14" t="s">
        <v>189</v>
      </c>
      <c r="K13" s="14"/>
    </row>
    <row r="14" spans="1:11" x14ac:dyDescent="0.25">
      <c r="A14" s="17" t="s">
        <v>151</v>
      </c>
      <c r="B14" s="136" t="s">
        <v>108</v>
      </c>
      <c r="C14" s="137"/>
      <c r="D14" s="137"/>
      <c r="E14" s="137"/>
      <c r="F14" s="137"/>
      <c r="G14" s="137"/>
      <c r="H14" s="137"/>
      <c r="I14" s="137"/>
      <c r="J14" s="137"/>
      <c r="K14" s="138"/>
    </row>
    <row r="15" spans="1:11" x14ac:dyDescent="0.25">
      <c r="A15" s="15"/>
      <c r="B15" s="127" t="s">
        <v>45</v>
      </c>
      <c r="C15" s="128"/>
      <c r="D15" s="128"/>
      <c r="E15" s="128"/>
      <c r="F15" s="128"/>
      <c r="G15" s="128"/>
      <c r="H15" s="128"/>
      <c r="I15" s="128"/>
      <c r="J15" s="128"/>
      <c r="K15" s="129"/>
    </row>
    <row r="16" spans="1:11" ht="114.75" x14ac:dyDescent="0.25">
      <c r="A16" s="86"/>
      <c r="B16" s="6" t="s">
        <v>46</v>
      </c>
      <c r="C16" s="14" t="s">
        <v>0</v>
      </c>
      <c r="D16" s="6" t="s">
        <v>25</v>
      </c>
      <c r="E16" s="14">
        <v>100</v>
      </c>
      <c r="F16" s="14">
        <v>100</v>
      </c>
      <c r="G16" s="14">
        <v>0</v>
      </c>
      <c r="H16" s="14">
        <v>0</v>
      </c>
      <c r="I16" s="14"/>
      <c r="J16" s="14" t="s">
        <v>190</v>
      </c>
      <c r="K16" s="7"/>
    </row>
    <row r="17" spans="1:11" x14ac:dyDescent="0.25">
      <c r="A17" s="17" t="s">
        <v>181</v>
      </c>
      <c r="B17" s="133" t="s">
        <v>51</v>
      </c>
      <c r="C17" s="134"/>
      <c r="D17" s="134"/>
      <c r="E17" s="134"/>
      <c r="F17" s="134"/>
      <c r="G17" s="134"/>
      <c r="H17" s="134"/>
      <c r="I17" s="134"/>
      <c r="J17" s="134"/>
      <c r="K17" s="135"/>
    </row>
    <row r="18" spans="1:11" x14ac:dyDescent="0.25">
      <c r="A18" s="17"/>
      <c r="B18" s="112" t="s">
        <v>118</v>
      </c>
      <c r="C18" s="113"/>
      <c r="D18" s="113"/>
      <c r="E18" s="113"/>
      <c r="F18" s="113"/>
      <c r="G18" s="113"/>
      <c r="H18" s="113"/>
      <c r="I18" s="113"/>
      <c r="J18" s="113"/>
      <c r="K18" s="114"/>
    </row>
    <row r="19" spans="1:11" ht="76.5" x14ac:dyDescent="0.25">
      <c r="A19" s="17"/>
      <c r="B19" s="80" t="s">
        <v>119</v>
      </c>
      <c r="C19" s="81" t="s">
        <v>0</v>
      </c>
      <c r="D19" s="80" t="s">
        <v>113</v>
      </c>
      <c r="E19" s="82">
        <v>78.94</v>
      </c>
      <c r="F19" s="81">
        <v>78.94</v>
      </c>
      <c r="G19" s="81">
        <v>0</v>
      </c>
      <c r="H19" s="81">
        <v>0</v>
      </c>
      <c r="I19" s="81"/>
      <c r="J19" s="81" t="s">
        <v>239</v>
      </c>
      <c r="K19" s="14" t="s">
        <v>240</v>
      </c>
    </row>
    <row r="20" spans="1:11" x14ac:dyDescent="0.25">
      <c r="A20" s="17" t="s">
        <v>182</v>
      </c>
      <c r="B20" s="109" t="s">
        <v>241</v>
      </c>
      <c r="C20" s="110"/>
      <c r="D20" s="110"/>
      <c r="E20" s="110"/>
      <c r="F20" s="110"/>
      <c r="G20" s="110"/>
      <c r="H20" s="110"/>
      <c r="I20" s="110"/>
      <c r="J20" s="110"/>
      <c r="K20" s="111"/>
    </row>
    <row r="21" spans="1:11" x14ac:dyDescent="0.25">
      <c r="A21" s="17"/>
      <c r="B21" s="112" t="s">
        <v>121</v>
      </c>
      <c r="C21" s="113"/>
      <c r="D21" s="113"/>
      <c r="E21" s="113"/>
      <c r="F21" s="113"/>
      <c r="G21" s="113"/>
      <c r="H21" s="113"/>
      <c r="I21" s="113"/>
      <c r="J21" s="113"/>
      <c r="K21" s="114"/>
    </row>
    <row r="22" spans="1:11" ht="63.75" x14ac:dyDescent="0.25">
      <c r="A22" s="17"/>
      <c r="B22" s="52" t="s">
        <v>193</v>
      </c>
      <c r="C22" s="14" t="s">
        <v>0</v>
      </c>
      <c r="D22" s="6" t="s">
        <v>25</v>
      </c>
      <c r="E22" s="14">
        <v>100</v>
      </c>
      <c r="F22" s="14">
        <v>100</v>
      </c>
      <c r="G22" s="14">
        <v>0</v>
      </c>
      <c r="H22" s="14">
        <v>0</v>
      </c>
      <c r="I22" s="14"/>
      <c r="J22" s="51" t="s">
        <v>191</v>
      </c>
      <c r="K22" s="14"/>
    </row>
    <row r="23" spans="1:11" x14ac:dyDescent="0.25">
      <c r="A23" s="17" t="s">
        <v>153</v>
      </c>
      <c r="B23" s="121" t="s">
        <v>47</v>
      </c>
      <c r="C23" s="122"/>
      <c r="D23" s="122"/>
      <c r="E23" s="122"/>
      <c r="F23" s="122"/>
      <c r="G23" s="122"/>
      <c r="H23" s="122"/>
      <c r="I23" s="122"/>
      <c r="J23" s="122"/>
      <c r="K23" s="123"/>
    </row>
    <row r="24" spans="1:11" ht="27.75" customHeight="1" x14ac:dyDescent="0.25">
      <c r="A24" s="16"/>
      <c r="B24" s="130" t="s">
        <v>48</v>
      </c>
      <c r="C24" s="131"/>
      <c r="D24" s="131"/>
      <c r="E24" s="131"/>
      <c r="F24" s="131"/>
      <c r="G24" s="131"/>
      <c r="H24" s="131"/>
      <c r="I24" s="131"/>
      <c r="J24" s="131"/>
      <c r="K24" s="132"/>
    </row>
    <row r="25" spans="1:11" ht="38.25" x14ac:dyDescent="0.25">
      <c r="A25" s="15"/>
      <c r="B25" s="52" t="s">
        <v>49</v>
      </c>
      <c r="C25" s="13" t="s">
        <v>0</v>
      </c>
      <c r="D25" s="6" t="s">
        <v>25</v>
      </c>
      <c r="E25" s="4">
        <v>26</v>
      </c>
      <c r="F25" s="4">
        <v>26</v>
      </c>
      <c r="G25" s="4">
        <v>0</v>
      </c>
      <c r="H25" s="4">
        <v>0</v>
      </c>
      <c r="I25" s="4"/>
      <c r="J25" s="4" t="s">
        <v>192</v>
      </c>
      <c r="K25" s="4"/>
    </row>
    <row r="26" spans="1:11" x14ac:dyDescent="0.25">
      <c r="A26" s="17" t="s">
        <v>155</v>
      </c>
      <c r="B26" s="124" t="s">
        <v>53</v>
      </c>
      <c r="C26" s="125"/>
      <c r="D26" s="125"/>
      <c r="E26" s="125"/>
      <c r="F26" s="125"/>
      <c r="G26" s="125"/>
      <c r="H26" s="125"/>
      <c r="I26" s="125"/>
      <c r="J26" s="125"/>
      <c r="K26" s="126"/>
    </row>
    <row r="27" spans="1:11" ht="21" customHeight="1" x14ac:dyDescent="0.25">
      <c r="A27" s="15"/>
      <c r="B27" s="127" t="s">
        <v>194</v>
      </c>
      <c r="C27" s="128"/>
      <c r="D27" s="128"/>
      <c r="E27" s="128"/>
      <c r="F27" s="128"/>
      <c r="G27" s="128"/>
      <c r="H27" s="128"/>
      <c r="I27" s="128"/>
      <c r="J27" s="128"/>
      <c r="K27" s="129"/>
    </row>
    <row r="28" spans="1:11" ht="279.75" customHeight="1" x14ac:dyDescent="0.25">
      <c r="A28" s="15"/>
      <c r="B28" s="53" t="s">
        <v>195</v>
      </c>
      <c r="C28" s="13" t="s">
        <v>0</v>
      </c>
      <c r="D28" s="6" t="s">
        <v>25</v>
      </c>
      <c r="E28" s="14">
        <v>100</v>
      </c>
      <c r="F28" s="14">
        <v>0</v>
      </c>
      <c r="G28" s="14">
        <v>-100</v>
      </c>
      <c r="H28" s="14">
        <v>0</v>
      </c>
      <c r="I28" s="14"/>
      <c r="J28" s="83" t="s">
        <v>54</v>
      </c>
      <c r="K28" s="19" t="s">
        <v>235</v>
      </c>
    </row>
    <row r="29" spans="1:11" ht="21" customHeight="1" x14ac:dyDescent="0.25">
      <c r="A29" s="15" t="s">
        <v>183</v>
      </c>
      <c r="B29" s="109" t="s">
        <v>55</v>
      </c>
      <c r="C29" s="110"/>
      <c r="D29" s="110"/>
      <c r="E29" s="110"/>
      <c r="F29" s="110"/>
      <c r="G29" s="110"/>
      <c r="H29" s="110"/>
      <c r="I29" s="110"/>
      <c r="J29" s="110"/>
      <c r="K29" s="111"/>
    </row>
    <row r="30" spans="1:11" ht="17.25" customHeight="1" x14ac:dyDescent="0.25">
      <c r="A30" s="15"/>
      <c r="B30" s="127" t="s">
        <v>120</v>
      </c>
      <c r="C30" s="128"/>
      <c r="D30" s="128"/>
      <c r="E30" s="128"/>
      <c r="F30" s="128"/>
      <c r="G30" s="128"/>
      <c r="H30" s="128"/>
      <c r="I30" s="128"/>
      <c r="J30" s="128"/>
      <c r="K30" s="129"/>
    </row>
    <row r="31" spans="1:11" ht="80.25" customHeight="1" x14ac:dyDescent="0.25">
      <c r="A31" s="15"/>
      <c r="B31" s="53" t="s">
        <v>115</v>
      </c>
      <c r="C31" s="13" t="s">
        <v>0</v>
      </c>
      <c r="D31" s="6" t="s">
        <v>25</v>
      </c>
      <c r="E31" s="14">
        <v>19</v>
      </c>
      <c r="F31" s="14">
        <v>19</v>
      </c>
      <c r="G31" s="14">
        <v>0</v>
      </c>
      <c r="H31" s="14">
        <v>0</v>
      </c>
      <c r="I31" s="14"/>
      <c r="J31" s="83" t="s">
        <v>196</v>
      </c>
      <c r="K31" s="19"/>
    </row>
    <row r="32" spans="1:11" ht="14.25" customHeight="1" x14ac:dyDescent="0.25">
      <c r="A32" s="15">
        <v>2</v>
      </c>
      <c r="B32" s="118" t="s">
        <v>4</v>
      </c>
      <c r="C32" s="119"/>
      <c r="D32" s="119"/>
      <c r="E32" s="119"/>
      <c r="F32" s="119"/>
      <c r="G32" s="119"/>
      <c r="H32" s="119"/>
      <c r="I32" s="119"/>
      <c r="J32" s="119"/>
      <c r="K32" s="120"/>
    </row>
    <row r="33" spans="1:11" x14ac:dyDescent="0.25">
      <c r="A33" s="15" t="s">
        <v>158</v>
      </c>
      <c r="B33" s="110" t="s">
        <v>16</v>
      </c>
      <c r="C33" s="110"/>
      <c r="D33" s="110"/>
      <c r="E33" s="110"/>
      <c r="F33" s="110"/>
      <c r="G33" s="110"/>
      <c r="H33" s="110"/>
      <c r="I33" s="110"/>
      <c r="J33" s="110"/>
      <c r="K33" s="111"/>
    </row>
    <row r="34" spans="1:11" x14ac:dyDescent="0.25">
      <c r="A34" s="15"/>
      <c r="B34" s="115" t="s">
        <v>22</v>
      </c>
      <c r="C34" s="116"/>
      <c r="D34" s="116"/>
      <c r="E34" s="116"/>
      <c r="F34" s="116"/>
      <c r="G34" s="116"/>
      <c r="H34" s="116"/>
      <c r="I34" s="116"/>
      <c r="J34" s="116"/>
      <c r="K34" s="117"/>
    </row>
    <row r="35" spans="1:11" ht="63.75" x14ac:dyDescent="0.25">
      <c r="A35" s="15"/>
      <c r="B35" s="6" t="s">
        <v>24</v>
      </c>
      <c r="C35" s="2" t="s">
        <v>0</v>
      </c>
      <c r="D35" s="6" t="s">
        <v>25</v>
      </c>
      <c r="E35" s="2">
        <v>100</v>
      </c>
      <c r="F35" s="2">
        <v>100</v>
      </c>
      <c r="G35" s="2">
        <v>0</v>
      </c>
      <c r="H35" s="2">
        <v>0</v>
      </c>
      <c r="I35" s="2"/>
      <c r="J35" s="2" t="s">
        <v>197</v>
      </c>
      <c r="K35" s="2"/>
    </row>
    <row r="36" spans="1:11" x14ac:dyDescent="0.25">
      <c r="A36" s="15"/>
      <c r="B36" s="112" t="s">
        <v>23</v>
      </c>
      <c r="C36" s="113"/>
      <c r="D36" s="113"/>
      <c r="E36" s="113"/>
      <c r="F36" s="113"/>
      <c r="G36" s="113"/>
      <c r="H36" s="113"/>
      <c r="I36" s="113"/>
      <c r="J36" s="113"/>
      <c r="K36" s="114"/>
    </row>
    <row r="37" spans="1:11" ht="63.75" x14ac:dyDescent="0.25">
      <c r="A37" s="15"/>
      <c r="B37" s="7" t="s">
        <v>26</v>
      </c>
      <c r="C37" s="2" t="s">
        <v>0</v>
      </c>
      <c r="D37" s="6" t="s">
        <v>25</v>
      </c>
      <c r="E37" s="2">
        <v>100</v>
      </c>
      <c r="F37" s="2">
        <v>100</v>
      </c>
      <c r="G37" s="2">
        <v>0</v>
      </c>
      <c r="H37" s="2">
        <v>0</v>
      </c>
      <c r="I37" s="2"/>
      <c r="J37" s="2" t="s">
        <v>198</v>
      </c>
      <c r="K37" s="2"/>
    </row>
    <row r="38" spans="1:11" x14ac:dyDescent="0.25">
      <c r="A38" s="15" t="s">
        <v>160</v>
      </c>
      <c r="B38" s="109" t="s">
        <v>17</v>
      </c>
      <c r="C38" s="110"/>
      <c r="D38" s="110"/>
      <c r="E38" s="110"/>
      <c r="F38" s="110"/>
      <c r="G38" s="110"/>
      <c r="H38" s="110"/>
      <c r="I38" s="110"/>
      <c r="J38" s="110"/>
      <c r="K38" s="111"/>
    </row>
    <row r="39" spans="1:11" x14ac:dyDescent="0.25">
      <c r="A39" s="8"/>
      <c r="B39" s="159" t="s">
        <v>27</v>
      </c>
      <c r="C39" s="160"/>
      <c r="D39" s="160"/>
      <c r="E39" s="160"/>
      <c r="F39" s="160"/>
      <c r="G39" s="160"/>
      <c r="H39" s="160"/>
      <c r="I39" s="160"/>
      <c r="J39" s="160"/>
      <c r="K39" s="161"/>
    </row>
    <row r="40" spans="1:11" ht="51" x14ac:dyDescent="0.25">
      <c r="A40" s="9"/>
      <c r="B40" s="10" t="s">
        <v>28</v>
      </c>
      <c r="C40" s="2" t="s">
        <v>0</v>
      </c>
      <c r="D40" s="6" t="s">
        <v>25</v>
      </c>
      <c r="E40" s="2">
        <v>100</v>
      </c>
      <c r="F40" s="2">
        <v>100</v>
      </c>
      <c r="G40" s="2">
        <v>0</v>
      </c>
      <c r="H40" s="2">
        <v>0</v>
      </c>
      <c r="I40" s="2"/>
      <c r="J40" s="8" t="s">
        <v>233</v>
      </c>
      <c r="K40" s="8"/>
    </row>
    <row r="41" spans="1:11" x14ac:dyDescent="0.25">
      <c r="A41" s="15" t="s">
        <v>162</v>
      </c>
      <c r="B41" s="109" t="s">
        <v>18</v>
      </c>
      <c r="C41" s="110"/>
      <c r="D41" s="110"/>
      <c r="E41" s="110"/>
      <c r="F41" s="110"/>
      <c r="G41" s="110"/>
      <c r="H41" s="110"/>
      <c r="I41" s="110"/>
      <c r="J41" s="110"/>
      <c r="K41" s="111"/>
    </row>
    <row r="42" spans="1:11" x14ac:dyDescent="0.25">
      <c r="A42" s="8"/>
      <c r="B42" s="159" t="s">
        <v>29</v>
      </c>
      <c r="C42" s="160"/>
      <c r="D42" s="160"/>
      <c r="E42" s="160"/>
      <c r="F42" s="160"/>
      <c r="G42" s="160"/>
      <c r="H42" s="160"/>
      <c r="I42" s="160"/>
      <c r="J42" s="160"/>
      <c r="K42" s="161"/>
    </row>
    <row r="43" spans="1:11" ht="51" x14ac:dyDescent="0.25">
      <c r="A43" s="8"/>
      <c r="B43" s="10" t="s">
        <v>31</v>
      </c>
      <c r="C43" s="2" t="s">
        <v>0</v>
      </c>
      <c r="D43" s="6" t="s">
        <v>25</v>
      </c>
      <c r="E43" s="2">
        <v>100</v>
      </c>
      <c r="F43" s="2">
        <v>100</v>
      </c>
      <c r="G43" s="2">
        <v>0</v>
      </c>
      <c r="H43" s="2">
        <v>0</v>
      </c>
      <c r="I43" s="2"/>
      <c r="J43" s="8" t="s">
        <v>199</v>
      </c>
      <c r="K43" s="8"/>
    </row>
    <row r="44" spans="1:11" x14ac:dyDescent="0.25">
      <c r="A44" s="8"/>
      <c r="B44" s="159" t="s">
        <v>30</v>
      </c>
      <c r="C44" s="160"/>
      <c r="D44" s="160"/>
      <c r="E44" s="160"/>
      <c r="F44" s="160"/>
      <c r="G44" s="160"/>
      <c r="H44" s="160"/>
      <c r="I44" s="160"/>
      <c r="J44" s="160"/>
      <c r="K44" s="161"/>
    </row>
    <row r="45" spans="1:11" ht="63.75" x14ac:dyDescent="0.25">
      <c r="A45" s="8"/>
      <c r="B45" s="10" t="s">
        <v>32</v>
      </c>
      <c r="C45" s="2" t="s">
        <v>0</v>
      </c>
      <c r="D45" s="6" t="s">
        <v>25</v>
      </c>
      <c r="E45" s="2">
        <v>100</v>
      </c>
      <c r="F45" s="2">
        <v>100</v>
      </c>
      <c r="G45" s="2">
        <v>0</v>
      </c>
      <c r="H45" s="2">
        <v>0</v>
      </c>
      <c r="I45" s="2"/>
      <c r="J45" s="8" t="s">
        <v>200</v>
      </c>
      <c r="K45" s="8"/>
    </row>
    <row r="46" spans="1:11" x14ac:dyDescent="0.25">
      <c r="A46" s="15" t="s">
        <v>164</v>
      </c>
      <c r="B46" s="109" t="s">
        <v>19</v>
      </c>
      <c r="C46" s="110"/>
      <c r="D46" s="110"/>
      <c r="E46" s="110"/>
      <c r="F46" s="110"/>
      <c r="G46" s="110"/>
      <c r="H46" s="110"/>
      <c r="I46" s="110"/>
      <c r="J46" s="110"/>
      <c r="K46" s="111"/>
    </row>
    <row r="47" spans="1:11" x14ac:dyDescent="0.25">
      <c r="A47" s="8"/>
      <c r="B47" s="159" t="s">
        <v>33</v>
      </c>
      <c r="C47" s="160"/>
      <c r="D47" s="160"/>
      <c r="E47" s="160"/>
      <c r="F47" s="160"/>
      <c r="G47" s="160"/>
      <c r="H47" s="160"/>
      <c r="I47" s="160"/>
      <c r="J47" s="160"/>
      <c r="K47" s="161"/>
    </row>
    <row r="48" spans="1:11" ht="51" x14ac:dyDescent="0.25">
      <c r="A48" s="8"/>
      <c r="B48" s="10" t="s">
        <v>34</v>
      </c>
      <c r="C48" s="2" t="s">
        <v>0</v>
      </c>
      <c r="D48" s="6" t="s">
        <v>25</v>
      </c>
      <c r="E48" s="2">
        <v>100</v>
      </c>
      <c r="F48" s="2">
        <v>100</v>
      </c>
      <c r="G48" s="2">
        <v>0</v>
      </c>
      <c r="H48" s="2">
        <v>0</v>
      </c>
      <c r="I48" s="2"/>
      <c r="J48" s="8" t="s">
        <v>232</v>
      </c>
      <c r="K48" s="8"/>
    </row>
    <row r="49" spans="1:11" x14ac:dyDescent="0.25">
      <c r="A49" s="8"/>
      <c r="B49" s="159" t="s">
        <v>35</v>
      </c>
      <c r="C49" s="160"/>
      <c r="D49" s="160"/>
      <c r="E49" s="160"/>
      <c r="F49" s="160"/>
      <c r="G49" s="160"/>
      <c r="H49" s="160"/>
      <c r="I49" s="160"/>
      <c r="J49" s="160"/>
      <c r="K49" s="161"/>
    </row>
    <row r="50" spans="1:11" ht="51" x14ac:dyDescent="0.25">
      <c r="A50" s="8"/>
      <c r="B50" s="10" t="s">
        <v>36</v>
      </c>
      <c r="C50" s="2" t="s">
        <v>0</v>
      </c>
      <c r="D50" s="6" t="s">
        <v>25</v>
      </c>
      <c r="E50" s="2">
        <v>100</v>
      </c>
      <c r="F50" s="2">
        <v>100</v>
      </c>
      <c r="G50" s="2">
        <v>0</v>
      </c>
      <c r="H50" s="2">
        <v>0</v>
      </c>
      <c r="I50" s="2"/>
      <c r="J50" s="8" t="s">
        <v>231</v>
      </c>
      <c r="K50" s="8"/>
    </row>
    <row r="51" spans="1:11" x14ac:dyDescent="0.25">
      <c r="A51" s="15" t="s">
        <v>166</v>
      </c>
      <c r="B51" s="109" t="s">
        <v>20</v>
      </c>
      <c r="C51" s="110"/>
      <c r="D51" s="110"/>
      <c r="E51" s="110"/>
      <c r="F51" s="110"/>
      <c r="G51" s="110"/>
      <c r="H51" s="110"/>
      <c r="I51" s="110"/>
      <c r="J51" s="110"/>
      <c r="K51" s="111"/>
    </row>
    <row r="52" spans="1:11" x14ac:dyDescent="0.25">
      <c r="A52" s="8"/>
      <c r="B52" s="159" t="s">
        <v>37</v>
      </c>
      <c r="C52" s="160"/>
      <c r="D52" s="160"/>
      <c r="E52" s="160"/>
      <c r="F52" s="160"/>
      <c r="G52" s="160"/>
      <c r="H52" s="160"/>
      <c r="I52" s="160"/>
      <c r="J52" s="160"/>
      <c r="K52" s="161"/>
    </row>
    <row r="53" spans="1:11" ht="51" x14ac:dyDescent="0.25">
      <c r="A53" s="8"/>
      <c r="B53" s="10" t="s">
        <v>38</v>
      </c>
      <c r="C53" s="2" t="s">
        <v>0</v>
      </c>
      <c r="D53" s="6" t="s">
        <v>25</v>
      </c>
      <c r="E53" s="2">
        <v>100</v>
      </c>
      <c r="F53" s="2">
        <v>100</v>
      </c>
      <c r="G53" s="2">
        <v>0</v>
      </c>
      <c r="H53" s="2">
        <v>0</v>
      </c>
      <c r="I53" s="2"/>
      <c r="J53" s="8" t="s">
        <v>201</v>
      </c>
      <c r="K53" s="8"/>
    </row>
    <row r="54" spans="1:11" x14ac:dyDescent="0.25">
      <c r="A54" s="8"/>
      <c r="B54" s="159" t="s">
        <v>39</v>
      </c>
      <c r="C54" s="160"/>
      <c r="D54" s="160"/>
      <c r="E54" s="160"/>
      <c r="F54" s="160"/>
      <c r="G54" s="160"/>
      <c r="H54" s="160"/>
      <c r="I54" s="160"/>
      <c r="J54" s="160"/>
      <c r="K54" s="161"/>
    </row>
    <row r="55" spans="1:11" ht="63.75" x14ac:dyDescent="0.25">
      <c r="A55" s="8"/>
      <c r="B55" s="10" t="s">
        <v>40</v>
      </c>
      <c r="C55" s="2" t="s">
        <v>0</v>
      </c>
      <c r="D55" s="6" t="s">
        <v>25</v>
      </c>
      <c r="E55" s="2">
        <v>100</v>
      </c>
      <c r="F55" s="2">
        <v>100</v>
      </c>
      <c r="G55" s="2">
        <v>0</v>
      </c>
      <c r="H55" s="2">
        <v>0</v>
      </c>
      <c r="I55" s="2"/>
      <c r="J55" s="8" t="s">
        <v>202</v>
      </c>
      <c r="K55" s="8"/>
    </row>
    <row r="56" spans="1:11" x14ac:dyDescent="0.25">
      <c r="A56" s="15" t="s">
        <v>168</v>
      </c>
      <c r="B56" s="109" t="s">
        <v>21</v>
      </c>
      <c r="C56" s="110"/>
      <c r="D56" s="110"/>
      <c r="E56" s="110"/>
      <c r="F56" s="110"/>
      <c r="G56" s="110"/>
      <c r="H56" s="110"/>
      <c r="I56" s="110"/>
      <c r="J56" s="110"/>
      <c r="K56" s="111"/>
    </row>
    <row r="57" spans="1:11" x14ac:dyDescent="0.25">
      <c r="A57" s="8"/>
      <c r="B57" s="159" t="s">
        <v>41</v>
      </c>
      <c r="C57" s="160"/>
      <c r="D57" s="160"/>
      <c r="E57" s="160"/>
      <c r="F57" s="160"/>
      <c r="G57" s="160"/>
      <c r="H57" s="160"/>
      <c r="I57" s="160"/>
      <c r="J57" s="160"/>
      <c r="K57" s="161"/>
    </row>
    <row r="58" spans="1:11" ht="63.75" x14ac:dyDescent="0.25">
      <c r="A58" s="9"/>
      <c r="B58" s="10" t="s">
        <v>42</v>
      </c>
      <c r="C58" s="2" t="s">
        <v>0</v>
      </c>
      <c r="D58" s="6" t="s">
        <v>25</v>
      </c>
      <c r="E58" s="2">
        <v>100</v>
      </c>
      <c r="F58" s="2">
        <v>100</v>
      </c>
      <c r="G58" s="2">
        <v>0</v>
      </c>
      <c r="H58" s="2">
        <v>0</v>
      </c>
      <c r="I58" s="2"/>
      <c r="J58" s="8" t="s">
        <v>203</v>
      </c>
      <c r="K58" s="8"/>
    </row>
    <row r="59" spans="1:11" x14ac:dyDescent="0.25">
      <c r="A59" s="20" t="s">
        <v>170</v>
      </c>
      <c r="B59" s="152" t="s">
        <v>56</v>
      </c>
      <c r="C59" s="153"/>
      <c r="D59" s="153"/>
      <c r="E59" s="153"/>
      <c r="F59" s="153"/>
      <c r="G59" s="153"/>
      <c r="H59" s="153"/>
      <c r="I59" s="153"/>
      <c r="J59" s="153"/>
      <c r="K59" s="154"/>
    </row>
    <row r="60" spans="1:11" x14ac:dyDescent="0.25">
      <c r="A60" s="20"/>
      <c r="B60" s="155" t="s">
        <v>90</v>
      </c>
      <c r="C60" s="156"/>
      <c r="D60" s="156"/>
      <c r="E60" s="156"/>
      <c r="F60" s="156"/>
      <c r="G60" s="156"/>
      <c r="H60" s="156"/>
      <c r="I60" s="156"/>
      <c r="J60" s="156"/>
      <c r="K60" s="157"/>
    </row>
    <row r="61" spans="1:11" ht="140.25" x14ac:dyDescent="0.25">
      <c r="A61" s="20"/>
      <c r="B61" s="10" t="s">
        <v>57</v>
      </c>
      <c r="C61" s="20" t="s">
        <v>94</v>
      </c>
      <c r="D61" s="43" t="s">
        <v>25</v>
      </c>
      <c r="E61" s="20">
        <v>172.9</v>
      </c>
      <c r="F61" s="20">
        <v>219.01</v>
      </c>
      <c r="G61" s="20">
        <v>0</v>
      </c>
      <c r="H61" s="20">
        <v>46.11</v>
      </c>
      <c r="I61" s="20"/>
      <c r="J61" s="76" t="s">
        <v>234</v>
      </c>
      <c r="K61" s="50" t="s">
        <v>110</v>
      </c>
    </row>
    <row r="62" spans="1:11" ht="25.5" customHeight="1" x14ac:dyDescent="0.25">
      <c r="A62" s="26"/>
      <c r="B62" s="162" t="s">
        <v>91</v>
      </c>
      <c r="C62" s="162"/>
      <c r="D62" s="162"/>
      <c r="E62" s="162"/>
      <c r="F62" s="162"/>
      <c r="G62" s="162"/>
      <c r="H62" s="162"/>
      <c r="I62" s="162"/>
      <c r="J62" s="162"/>
      <c r="K62" s="162"/>
    </row>
    <row r="63" spans="1:11" ht="102" x14ac:dyDescent="0.25">
      <c r="A63" s="26"/>
      <c r="B63" s="31" t="s">
        <v>58</v>
      </c>
      <c r="C63" s="13" t="s">
        <v>0</v>
      </c>
      <c r="D63" s="8" t="s">
        <v>25</v>
      </c>
      <c r="E63" s="13">
        <v>100</v>
      </c>
      <c r="F63" s="20">
        <v>100</v>
      </c>
      <c r="G63" s="20">
        <v>0</v>
      </c>
      <c r="H63" s="20">
        <v>0</v>
      </c>
      <c r="I63" s="20"/>
      <c r="J63" s="8" t="s">
        <v>204</v>
      </c>
      <c r="K63" s="20"/>
    </row>
    <row r="64" spans="1:11" ht="408" x14ac:dyDescent="0.25">
      <c r="A64" s="26"/>
      <c r="B64" s="39" t="s">
        <v>59</v>
      </c>
      <c r="C64" s="40" t="s">
        <v>0</v>
      </c>
      <c r="D64" s="38" t="s">
        <v>25</v>
      </c>
      <c r="E64" s="40">
        <v>52</v>
      </c>
      <c r="F64" s="41">
        <v>52.5</v>
      </c>
      <c r="G64" s="41">
        <v>0</v>
      </c>
      <c r="H64" s="41">
        <v>0.5</v>
      </c>
      <c r="I64" s="90">
        <v>8.9999999999999993E-3</v>
      </c>
      <c r="J64" s="85" t="s">
        <v>229</v>
      </c>
      <c r="K64" s="50" t="s">
        <v>109</v>
      </c>
    </row>
    <row r="65" spans="1:11" ht="285" customHeight="1" x14ac:dyDescent="0.25">
      <c r="A65" s="26"/>
      <c r="B65" s="10" t="s">
        <v>60</v>
      </c>
      <c r="C65" s="13" t="s">
        <v>0</v>
      </c>
      <c r="D65" s="8" t="s">
        <v>95</v>
      </c>
      <c r="E65" s="13">
        <v>5</v>
      </c>
      <c r="F65" s="20">
        <v>3.1</v>
      </c>
      <c r="G65" s="20">
        <v>0</v>
      </c>
      <c r="H65" s="20">
        <v>1.9</v>
      </c>
      <c r="I65" s="20"/>
      <c r="J65" s="76" t="s">
        <v>228</v>
      </c>
      <c r="K65" s="50" t="s">
        <v>111</v>
      </c>
    </row>
    <row r="66" spans="1:11" ht="409.5" x14ac:dyDescent="0.25">
      <c r="A66" s="26"/>
      <c r="B66" s="75" t="s">
        <v>61</v>
      </c>
      <c r="C66" s="76" t="s">
        <v>0</v>
      </c>
      <c r="D66" s="76" t="s">
        <v>25</v>
      </c>
      <c r="E66" s="76">
        <v>95</v>
      </c>
      <c r="F66" s="77">
        <v>90.35</v>
      </c>
      <c r="G66" s="77">
        <v>-4.6500000000000004</v>
      </c>
      <c r="H66" s="77">
        <v>0</v>
      </c>
      <c r="I66" s="77"/>
      <c r="J66" s="76" t="s">
        <v>209</v>
      </c>
      <c r="K66" s="79" t="s">
        <v>210</v>
      </c>
    </row>
    <row r="67" spans="1:11" ht="63.75" x14ac:dyDescent="0.25">
      <c r="A67" s="26"/>
      <c r="B67" s="31" t="s">
        <v>62</v>
      </c>
      <c r="C67" s="13" t="s">
        <v>0</v>
      </c>
      <c r="D67" s="13" t="s">
        <v>25</v>
      </c>
      <c r="E67" s="13">
        <v>100</v>
      </c>
      <c r="F67" s="20">
        <v>100</v>
      </c>
      <c r="G67" s="20">
        <v>0</v>
      </c>
      <c r="H67" s="20">
        <v>0</v>
      </c>
      <c r="I67" s="20"/>
      <c r="J67" s="8" t="s">
        <v>205</v>
      </c>
      <c r="K67" s="20"/>
    </row>
    <row r="68" spans="1:11" ht="63.75" x14ac:dyDescent="0.25">
      <c r="A68" s="26"/>
      <c r="B68" s="10" t="s">
        <v>63</v>
      </c>
      <c r="C68" s="20" t="s">
        <v>0</v>
      </c>
      <c r="D68" s="13" t="s">
        <v>25</v>
      </c>
      <c r="E68" s="8">
        <v>100</v>
      </c>
      <c r="F68" s="20">
        <v>100</v>
      </c>
      <c r="G68" s="20">
        <v>0</v>
      </c>
      <c r="H68" s="20">
        <v>0</v>
      </c>
      <c r="I68" s="20"/>
      <c r="J68" s="76" t="s">
        <v>214</v>
      </c>
      <c r="K68" s="20"/>
    </row>
    <row r="69" spans="1:11" x14ac:dyDescent="0.25">
      <c r="A69" s="26"/>
      <c r="B69" s="162" t="s">
        <v>92</v>
      </c>
      <c r="C69" s="162"/>
      <c r="D69" s="162"/>
      <c r="E69" s="162"/>
      <c r="F69" s="162"/>
      <c r="G69" s="162"/>
      <c r="H69" s="162"/>
      <c r="I69" s="162"/>
      <c r="J69" s="162"/>
      <c r="K69" s="162"/>
    </row>
    <row r="70" spans="1:11" ht="102" x14ac:dyDescent="0.25">
      <c r="A70" s="26"/>
      <c r="B70" s="10" t="s">
        <v>64</v>
      </c>
      <c r="C70" s="13" t="s">
        <v>0</v>
      </c>
      <c r="D70" s="13" t="s">
        <v>25</v>
      </c>
      <c r="E70" s="13">
        <v>98.5</v>
      </c>
      <c r="F70" s="20">
        <v>99.3</v>
      </c>
      <c r="G70" s="20">
        <v>0</v>
      </c>
      <c r="H70" s="20">
        <v>0.8</v>
      </c>
      <c r="I70" s="89">
        <v>8.0000000000000002E-3</v>
      </c>
      <c r="J70" s="8" t="s">
        <v>206</v>
      </c>
      <c r="K70" s="163" t="s">
        <v>114</v>
      </c>
    </row>
    <row r="71" spans="1:11" ht="115.5" customHeight="1" x14ac:dyDescent="0.25">
      <c r="A71" s="26"/>
      <c r="B71" s="78" t="s">
        <v>65</v>
      </c>
      <c r="C71" s="76" t="s">
        <v>0</v>
      </c>
      <c r="D71" s="76" t="s">
        <v>113</v>
      </c>
      <c r="E71" s="76">
        <v>1.5</v>
      </c>
      <c r="F71" s="77">
        <v>0.7</v>
      </c>
      <c r="G71" s="77">
        <v>0.8</v>
      </c>
      <c r="H71" s="77">
        <v>0</v>
      </c>
      <c r="I71" s="77"/>
      <c r="J71" s="76" t="s">
        <v>207</v>
      </c>
      <c r="K71" s="164"/>
    </row>
    <row r="72" spans="1:11" ht="77.25" x14ac:dyDescent="0.25">
      <c r="A72" s="26"/>
      <c r="B72" s="18" t="s">
        <v>96</v>
      </c>
      <c r="C72" s="13" t="s">
        <v>0</v>
      </c>
      <c r="D72" s="13" t="s">
        <v>25</v>
      </c>
      <c r="E72" s="13">
        <v>100</v>
      </c>
      <c r="F72" s="20">
        <v>100</v>
      </c>
      <c r="G72" s="20">
        <v>0</v>
      </c>
      <c r="H72" s="20">
        <v>0</v>
      </c>
      <c r="I72" s="20"/>
      <c r="J72" s="8" t="s">
        <v>208</v>
      </c>
      <c r="K72" s="20"/>
    </row>
    <row r="73" spans="1:11" ht="25.5" customHeight="1" x14ac:dyDescent="0.25">
      <c r="A73" s="26"/>
      <c r="B73" s="162" t="s">
        <v>93</v>
      </c>
      <c r="C73" s="162"/>
      <c r="D73" s="162"/>
      <c r="E73" s="162"/>
      <c r="F73" s="162"/>
      <c r="G73" s="162"/>
      <c r="H73" s="162"/>
      <c r="I73" s="162"/>
      <c r="J73" s="162"/>
      <c r="K73" s="162"/>
    </row>
    <row r="74" spans="1:11" ht="102" x14ac:dyDescent="0.25">
      <c r="A74" s="26"/>
      <c r="B74" s="10" t="s">
        <v>66</v>
      </c>
      <c r="C74" s="20" t="s">
        <v>0</v>
      </c>
      <c r="D74" s="13" t="s">
        <v>25</v>
      </c>
      <c r="E74" s="20">
        <v>11</v>
      </c>
      <c r="F74" s="20">
        <v>10.5</v>
      </c>
      <c r="G74" s="20">
        <v>-0.5</v>
      </c>
      <c r="H74" s="20">
        <v>0</v>
      </c>
      <c r="I74" s="20"/>
      <c r="J74" s="8" t="s">
        <v>211</v>
      </c>
      <c r="K74" s="74" t="s">
        <v>212</v>
      </c>
    </row>
    <row r="75" spans="1:11" x14ac:dyDescent="0.25">
      <c r="A75" s="26" t="s">
        <v>172</v>
      </c>
      <c r="B75" s="158" t="s">
        <v>67</v>
      </c>
      <c r="C75" s="158"/>
      <c r="D75" s="158"/>
      <c r="E75" s="158"/>
      <c r="F75" s="158"/>
      <c r="G75" s="158"/>
      <c r="H75" s="158"/>
      <c r="I75" s="158"/>
      <c r="J75" s="158"/>
      <c r="K75" s="158"/>
    </row>
    <row r="76" spans="1:11" x14ac:dyDescent="0.25">
      <c r="A76" s="26"/>
      <c r="B76" s="162" t="s">
        <v>89</v>
      </c>
      <c r="C76" s="162"/>
      <c r="D76" s="162"/>
      <c r="E76" s="162"/>
      <c r="F76" s="162"/>
      <c r="G76" s="162"/>
      <c r="H76" s="162"/>
      <c r="I76" s="162"/>
      <c r="J76" s="162"/>
      <c r="K76" s="162"/>
    </row>
    <row r="77" spans="1:11" ht="76.5" x14ac:dyDescent="0.25">
      <c r="A77" s="26"/>
      <c r="B77" s="31" t="s">
        <v>68</v>
      </c>
      <c r="C77" s="13" t="s">
        <v>0</v>
      </c>
      <c r="D77" s="13" t="s">
        <v>25</v>
      </c>
      <c r="E77" s="37">
        <v>4</v>
      </c>
      <c r="F77" s="37">
        <v>4</v>
      </c>
      <c r="G77" s="20">
        <v>0</v>
      </c>
      <c r="H77" s="20">
        <v>0</v>
      </c>
      <c r="I77" s="20"/>
      <c r="J77" s="8" t="s">
        <v>213</v>
      </c>
      <c r="K77" s="20"/>
    </row>
    <row r="78" spans="1:11" ht="89.25" x14ac:dyDescent="0.25">
      <c r="A78" s="26"/>
      <c r="B78" s="31" t="s">
        <v>69</v>
      </c>
      <c r="C78" s="13" t="s">
        <v>0</v>
      </c>
      <c r="D78" s="13" t="s">
        <v>25</v>
      </c>
      <c r="E78" s="13">
        <v>100</v>
      </c>
      <c r="F78" s="13">
        <v>100</v>
      </c>
      <c r="G78" s="20">
        <v>0</v>
      </c>
      <c r="H78" s="20">
        <v>0</v>
      </c>
      <c r="I78" s="20"/>
      <c r="J78" s="8" t="s">
        <v>215</v>
      </c>
      <c r="K78" s="20"/>
    </row>
    <row r="79" spans="1:11" ht="192.75" customHeight="1" x14ac:dyDescent="0.25">
      <c r="A79" s="26"/>
      <c r="B79" s="31" t="s">
        <v>70</v>
      </c>
      <c r="C79" s="13" t="s">
        <v>238</v>
      </c>
      <c r="D79" s="13" t="s">
        <v>25</v>
      </c>
      <c r="E79" s="13">
        <v>10</v>
      </c>
      <c r="F79" s="13">
        <v>7</v>
      </c>
      <c r="G79" s="20">
        <v>-3</v>
      </c>
      <c r="H79" s="20">
        <v>0</v>
      </c>
      <c r="I79" s="20"/>
      <c r="J79" s="38" t="s">
        <v>230</v>
      </c>
      <c r="K79" s="8" t="s">
        <v>243</v>
      </c>
    </row>
    <row r="80" spans="1:11" x14ac:dyDescent="0.25">
      <c r="A80" s="26" t="s">
        <v>174</v>
      </c>
      <c r="B80" s="158" t="s">
        <v>71</v>
      </c>
      <c r="C80" s="158"/>
      <c r="D80" s="158"/>
      <c r="E80" s="158"/>
      <c r="F80" s="158"/>
      <c r="G80" s="158"/>
      <c r="H80" s="158"/>
      <c r="I80" s="158"/>
      <c r="J80" s="158"/>
      <c r="K80" s="158"/>
    </row>
    <row r="81" spans="1:11" x14ac:dyDescent="0.25">
      <c r="A81" s="26"/>
      <c r="B81" s="162" t="s">
        <v>97</v>
      </c>
      <c r="C81" s="162"/>
      <c r="D81" s="162"/>
      <c r="E81" s="162"/>
      <c r="F81" s="162"/>
      <c r="G81" s="162"/>
      <c r="H81" s="162"/>
      <c r="I81" s="162"/>
      <c r="J81" s="162"/>
      <c r="K81" s="162"/>
    </row>
    <row r="82" spans="1:11" ht="140.25" x14ac:dyDescent="0.25">
      <c r="A82" s="26"/>
      <c r="B82" s="31" t="s">
        <v>72</v>
      </c>
      <c r="C82" s="13" t="s">
        <v>0</v>
      </c>
      <c r="D82" s="13" t="s">
        <v>25</v>
      </c>
      <c r="E82" s="20">
        <v>75</v>
      </c>
      <c r="F82" s="20">
        <v>75</v>
      </c>
      <c r="G82" s="20">
        <v>0</v>
      </c>
      <c r="H82" s="20">
        <v>0</v>
      </c>
      <c r="I82" s="20"/>
      <c r="J82" s="8" t="s">
        <v>216</v>
      </c>
      <c r="K82" s="20"/>
    </row>
    <row r="83" spans="1:11" ht="168.75" customHeight="1" x14ac:dyDescent="0.25">
      <c r="A83" s="20"/>
      <c r="B83" s="45" t="s">
        <v>73</v>
      </c>
      <c r="C83" s="48" t="s">
        <v>0</v>
      </c>
      <c r="D83" s="48" t="s">
        <v>25</v>
      </c>
      <c r="E83" s="49">
        <v>80</v>
      </c>
      <c r="F83" s="49">
        <v>79.599999999999994</v>
      </c>
      <c r="G83" s="49">
        <v>-5.9</v>
      </c>
      <c r="H83" s="49">
        <v>0</v>
      </c>
      <c r="I83" s="46"/>
      <c r="J83" s="84" t="s">
        <v>217</v>
      </c>
      <c r="K83" s="47" t="s">
        <v>112</v>
      </c>
    </row>
    <row r="84" spans="1:11" ht="27" customHeight="1" x14ac:dyDescent="0.25">
      <c r="A84" s="26"/>
      <c r="B84" s="168" t="s">
        <v>98</v>
      </c>
      <c r="C84" s="168"/>
      <c r="D84" s="168"/>
      <c r="E84" s="168"/>
      <c r="F84" s="168"/>
      <c r="G84" s="168"/>
      <c r="H84" s="168"/>
      <c r="I84" s="168"/>
      <c r="J84" s="168"/>
      <c r="K84" s="168"/>
    </row>
    <row r="85" spans="1:11" ht="89.25" x14ac:dyDescent="0.25">
      <c r="A85" s="26"/>
      <c r="B85" s="42" t="s">
        <v>74</v>
      </c>
      <c r="C85" s="13" t="s">
        <v>0</v>
      </c>
      <c r="D85" s="13" t="s">
        <v>25</v>
      </c>
      <c r="E85" s="20">
        <v>68</v>
      </c>
      <c r="F85" s="20">
        <v>68</v>
      </c>
      <c r="G85" s="20">
        <v>0</v>
      </c>
      <c r="H85" s="20">
        <v>0</v>
      </c>
      <c r="I85" s="20"/>
      <c r="J85" s="8" t="s">
        <v>218</v>
      </c>
      <c r="K85" s="44"/>
    </row>
    <row r="86" spans="1:11" x14ac:dyDescent="0.25">
      <c r="A86" s="26"/>
      <c r="B86" s="162" t="s">
        <v>99</v>
      </c>
      <c r="C86" s="162"/>
      <c r="D86" s="162"/>
      <c r="E86" s="162"/>
      <c r="F86" s="162"/>
      <c r="G86" s="162"/>
      <c r="H86" s="162"/>
      <c r="I86" s="162"/>
      <c r="J86" s="162"/>
      <c r="K86" s="162"/>
    </row>
    <row r="87" spans="1:11" ht="267.75" x14ac:dyDescent="0.25">
      <c r="A87" s="26"/>
      <c r="B87" s="75" t="s">
        <v>75</v>
      </c>
      <c r="C87" s="76" t="s">
        <v>0</v>
      </c>
      <c r="D87" s="76" t="s">
        <v>25</v>
      </c>
      <c r="E87" s="77">
        <v>15</v>
      </c>
      <c r="F87" s="77">
        <v>9.1999999999999993</v>
      </c>
      <c r="G87" s="77">
        <v>-5.8</v>
      </c>
      <c r="H87" s="77">
        <v>0</v>
      </c>
      <c r="I87" s="77"/>
      <c r="J87" s="76" t="s">
        <v>219</v>
      </c>
      <c r="K87" s="74" t="s">
        <v>187</v>
      </c>
    </row>
    <row r="88" spans="1:11" x14ac:dyDescent="0.25">
      <c r="A88" s="20" t="s">
        <v>176</v>
      </c>
      <c r="B88" s="170" t="s">
        <v>76</v>
      </c>
      <c r="C88" s="166"/>
      <c r="D88" s="166"/>
      <c r="E88" s="166"/>
      <c r="F88" s="166"/>
      <c r="G88" s="166"/>
      <c r="H88" s="166"/>
      <c r="I88" s="166"/>
      <c r="J88" s="166"/>
      <c r="K88" s="167"/>
    </row>
    <row r="89" spans="1:11" ht="30.75" customHeight="1" thickBot="1" x14ac:dyDescent="0.3">
      <c r="A89" s="20"/>
      <c r="B89" s="159" t="s">
        <v>100</v>
      </c>
      <c r="C89" s="160"/>
      <c r="D89" s="160"/>
      <c r="E89" s="160"/>
      <c r="F89" s="160"/>
      <c r="G89" s="160"/>
      <c r="H89" s="160"/>
      <c r="I89" s="160"/>
      <c r="J89" s="160"/>
      <c r="K89" s="161"/>
    </row>
    <row r="90" spans="1:11" ht="51" x14ac:dyDescent="0.25">
      <c r="A90" s="29"/>
      <c r="B90" s="32" t="s">
        <v>77</v>
      </c>
      <c r="C90" s="33" t="s">
        <v>0</v>
      </c>
      <c r="D90" s="33" t="s">
        <v>25</v>
      </c>
      <c r="E90" s="29">
        <v>100</v>
      </c>
      <c r="F90" s="29">
        <v>100</v>
      </c>
      <c r="G90" s="29">
        <v>0</v>
      </c>
      <c r="H90" s="29">
        <v>0</v>
      </c>
      <c r="I90" s="29"/>
      <c r="J90" s="30" t="s">
        <v>220</v>
      </c>
      <c r="K90" s="29"/>
    </row>
    <row r="91" spans="1:11" ht="76.5" x14ac:dyDescent="0.25">
      <c r="A91" s="20"/>
      <c r="B91" s="31" t="s">
        <v>244</v>
      </c>
      <c r="C91" s="33" t="s">
        <v>0</v>
      </c>
      <c r="D91" s="33" t="s">
        <v>25</v>
      </c>
      <c r="E91" s="29">
        <v>27</v>
      </c>
      <c r="F91" s="29">
        <v>27</v>
      </c>
      <c r="G91" s="29">
        <v>0</v>
      </c>
      <c r="H91" s="29">
        <v>0</v>
      </c>
      <c r="I91" s="29"/>
      <c r="J91" s="30" t="s">
        <v>248</v>
      </c>
      <c r="K91" s="29"/>
    </row>
    <row r="92" spans="1:11" x14ac:dyDescent="0.25">
      <c r="A92" s="26"/>
      <c r="B92" s="169" t="s">
        <v>101</v>
      </c>
      <c r="C92" s="169"/>
      <c r="D92" s="169"/>
      <c r="E92" s="169"/>
      <c r="F92" s="169"/>
      <c r="G92" s="169"/>
      <c r="H92" s="169"/>
      <c r="I92" s="169"/>
      <c r="J92" s="169"/>
      <c r="K92" s="169"/>
    </row>
    <row r="93" spans="1:11" ht="120" customHeight="1" x14ac:dyDescent="0.25">
      <c r="A93" s="26"/>
      <c r="B93" s="31" t="s">
        <v>78</v>
      </c>
      <c r="C93" s="20" t="s">
        <v>102</v>
      </c>
      <c r="D93" s="13" t="s">
        <v>25</v>
      </c>
      <c r="E93" s="20">
        <v>150</v>
      </c>
      <c r="F93" s="20">
        <v>150</v>
      </c>
      <c r="G93" s="20">
        <v>0</v>
      </c>
      <c r="H93" s="20">
        <v>0</v>
      </c>
      <c r="I93" s="20"/>
      <c r="J93" s="8" t="s">
        <v>221</v>
      </c>
      <c r="K93" s="20"/>
    </row>
    <row r="94" spans="1:11" ht="164.25" customHeight="1" x14ac:dyDescent="0.25">
      <c r="A94" s="26"/>
      <c r="B94" s="31" t="s">
        <v>245</v>
      </c>
      <c r="C94" s="20" t="s">
        <v>246</v>
      </c>
      <c r="D94" s="13" t="s">
        <v>25</v>
      </c>
      <c r="E94" s="88">
        <v>1306.1300000000001</v>
      </c>
      <c r="F94" s="88">
        <v>1525.12</v>
      </c>
      <c r="G94" s="20">
        <v>0</v>
      </c>
      <c r="H94" s="20">
        <v>218.99</v>
      </c>
      <c r="I94" s="89"/>
      <c r="J94" s="8" t="s">
        <v>247</v>
      </c>
      <c r="K94" s="8" t="s">
        <v>249</v>
      </c>
    </row>
    <row r="95" spans="1:11" x14ac:dyDescent="0.25">
      <c r="A95" s="20" t="s">
        <v>178</v>
      </c>
      <c r="B95" s="165" t="s">
        <v>79</v>
      </c>
      <c r="C95" s="166"/>
      <c r="D95" s="166"/>
      <c r="E95" s="166"/>
      <c r="F95" s="166"/>
      <c r="G95" s="166"/>
      <c r="H95" s="166"/>
      <c r="I95" s="166"/>
      <c r="J95" s="166"/>
      <c r="K95" s="167"/>
    </row>
    <row r="96" spans="1:11" ht="15.75" thickBot="1" x14ac:dyDescent="0.3">
      <c r="A96" s="73" t="s">
        <v>185</v>
      </c>
      <c r="B96" s="155" t="s">
        <v>103</v>
      </c>
      <c r="C96" s="156"/>
      <c r="D96" s="156"/>
      <c r="E96" s="156"/>
      <c r="F96" s="156"/>
      <c r="G96" s="156"/>
      <c r="H96" s="156"/>
      <c r="I96" s="156"/>
      <c r="J96" s="156"/>
      <c r="K96" s="157"/>
    </row>
    <row r="97" spans="1:11" ht="102.75" thickBot="1" x14ac:dyDescent="0.3">
      <c r="A97" s="20"/>
      <c r="B97" s="22" t="s">
        <v>80</v>
      </c>
      <c r="C97" s="24" t="s">
        <v>0</v>
      </c>
      <c r="D97" s="24" t="s">
        <v>25</v>
      </c>
      <c r="E97" s="24">
        <v>6</v>
      </c>
      <c r="F97" s="20">
        <v>6.8</v>
      </c>
      <c r="G97" s="20">
        <v>0</v>
      </c>
      <c r="H97" s="20">
        <v>0.8</v>
      </c>
      <c r="I97" s="89">
        <v>0.13300000000000001</v>
      </c>
      <c r="J97" s="8" t="s">
        <v>222</v>
      </c>
      <c r="K97" s="74" t="s">
        <v>186</v>
      </c>
    </row>
    <row r="98" spans="1:11" ht="64.5" thickBot="1" x14ac:dyDescent="0.3">
      <c r="A98" s="20"/>
      <c r="B98" s="23" t="s">
        <v>81</v>
      </c>
      <c r="C98" s="25" t="s">
        <v>0</v>
      </c>
      <c r="D98" s="25" t="s">
        <v>25</v>
      </c>
      <c r="E98" s="25">
        <v>90</v>
      </c>
      <c r="F98" s="20">
        <v>90</v>
      </c>
      <c r="G98" s="20">
        <v>0</v>
      </c>
      <c r="H98" s="20">
        <v>0</v>
      </c>
      <c r="I98" s="20"/>
      <c r="J98" s="8" t="s">
        <v>225</v>
      </c>
      <c r="K98" s="20"/>
    </row>
    <row r="99" spans="1:11" ht="51.75" thickBot="1" x14ac:dyDescent="0.3">
      <c r="A99" s="20"/>
      <c r="B99" s="23" t="s">
        <v>82</v>
      </c>
      <c r="C99" s="25" t="s">
        <v>0</v>
      </c>
      <c r="D99" s="25" t="s">
        <v>106</v>
      </c>
      <c r="E99" s="25">
        <v>99</v>
      </c>
      <c r="F99" s="20">
        <v>99</v>
      </c>
      <c r="G99" s="20">
        <v>0</v>
      </c>
      <c r="H99" s="20">
        <v>0</v>
      </c>
      <c r="I99" s="20"/>
      <c r="J99" s="8" t="s">
        <v>224</v>
      </c>
      <c r="K99" s="20"/>
    </row>
    <row r="100" spans="1:11" ht="64.5" thickBot="1" x14ac:dyDescent="0.3">
      <c r="A100" s="20"/>
      <c r="B100" s="23" t="s">
        <v>83</v>
      </c>
      <c r="C100" s="25" t="s">
        <v>0</v>
      </c>
      <c r="D100" s="25" t="s">
        <v>107</v>
      </c>
      <c r="E100" s="25">
        <v>0</v>
      </c>
      <c r="F100" s="20">
        <v>0</v>
      </c>
      <c r="G100" s="20">
        <v>0</v>
      </c>
      <c r="H100" s="20">
        <v>0</v>
      </c>
      <c r="I100" s="20"/>
      <c r="J100" s="8" t="s">
        <v>88</v>
      </c>
      <c r="K100" s="20"/>
    </row>
    <row r="101" spans="1:11" ht="141" thickBot="1" x14ac:dyDescent="0.3">
      <c r="A101" s="20"/>
      <c r="B101" s="21" t="s">
        <v>84</v>
      </c>
      <c r="C101" s="25" t="s">
        <v>105</v>
      </c>
      <c r="D101" s="25" t="s">
        <v>107</v>
      </c>
      <c r="E101" s="25">
        <v>0</v>
      </c>
      <c r="F101" s="20">
        <v>1</v>
      </c>
      <c r="G101" s="20">
        <v>-1</v>
      </c>
      <c r="H101" s="20">
        <v>0</v>
      </c>
      <c r="I101" s="91">
        <v>1</v>
      </c>
      <c r="J101" s="51" t="s">
        <v>250</v>
      </c>
      <c r="K101" s="74" t="s">
        <v>223</v>
      </c>
    </row>
    <row r="102" spans="1:11" ht="51.75" thickBot="1" x14ac:dyDescent="0.3">
      <c r="A102" s="20"/>
      <c r="B102" s="23" t="s">
        <v>85</v>
      </c>
      <c r="C102" s="25" t="s">
        <v>0</v>
      </c>
      <c r="D102" s="25" t="s">
        <v>106</v>
      </c>
      <c r="E102" s="25">
        <v>95</v>
      </c>
      <c r="F102" s="20">
        <v>95</v>
      </c>
      <c r="G102" s="20">
        <v>0</v>
      </c>
      <c r="H102" s="20">
        <v>0</v>
      </c>
      <c r="I102" s="20"/>
      <c r="J102" s="8" t="s">
        <v>226</v>
      </c>
      <c r="K102" s="20"/>
    </row>
    <row r="103" spans="1:11" ht="39" thickBot="1" x14ac:dyDescent="0.3">
      <c r="A103" s="20"/>
      <c r="B103" s="27" t="s">
        <v>86</v>
      </c>
      <c r="C103" s="28" t="s">
        <v>0</v>
      </c>
      <c r="D103" s="25" t="s">
        <v>106</v>
      </c>
      <c r="E103" s="25">
        <v>1.5</v>
      </c>
      <c r="F103" s="29">
        <v>1.5</v>
      </c>
      <c r="G103" s="29">
        <v>0</v>
      </c>
      <c r="H103" s="29">
        <v>0</v>
      </c>
      <c r="I103" s="29"/>
      <c r="J103" s="30" t="s">
        <v>227</v>
      </c>
      <c r="K103" s="29"/>
    </row>
    <row r="104" spans="1:11" ht="27.75" customHeight="1" x14ac:dyDescent="0.25">
      <c r="A104" s="72" t="s">
        <v>184</v>
      </c>
      <c r="B104" s="162" t="s">
        <v>104</v>
      </c>
      <c r="C104" s="162"/>
      <c r="D104" s="162"/>
      <c r="E104" s="162"/>
      <c r="F104" s="162"/>
      <c r="G104" s="162"/>
      <c r="H104" s="162"/>
      <c r="I104" s="162"/>
      <c r="J104" s="162"/>
      <c r="K104" s="162"/>
    </row>
    <row r="105" spans="1:11" ht="127.5" x14ac:dyDescent="0.25">
      <c r="A105" s="20"/>
      <c r="B105" s="34" t="s">
        <v>87</v>
      </c>
      <c r="C105" s="20" t="s">
        <v>0</v>
      </c>
      <c r="D105" s="13" t="s">
        <v>106</v>
      </c>
      <c r="E105" s="20">
        <v>90</v>
      </c>
      <c r="F105" s="20">
        <v>92.86</v>
      </c>
      <c r="G105" s="20">
        <v>0</v>
      </c>
      <c r="H105" s="20">
        <v>2.86</v>
      </c>
      <c r="I105" s="89">
        <v>3.1800000000000002E-2</v>
      </c>
      <c r="J105" s="8" t="s">
        <v>251</v>
      </c>
      <c r="K105" s="74" t="s">
        <v>252</v>
      </c>
    </row>
    <row r="106" spans="1:11" x14ac:dyDescent="0.25">
      <c r="A106" s="35"/>
      <c r="B106" s="36"/>
      <c r="C106" s="35"/>
      <c r="D106" s="35"/>
      <c r="E106" s="35"/>
      <c r="F106" s="35"/>
      <c r="G106" s="35"/>
      <c r="H106" s="35"/>
      <c r="I106" s="35"/>
      <c r="J106" s="35"/>
      <c r="K106" s="35"/>
    </row>
    <row r="107" spans="1:11" x14ac:dyDescent="0.25">
      <c r="A107" s="35"/>
      <c r="B107" s="36"/>
      <c r="C107" s="35"/>
      <c r="D107" s="35"/>
      <c r="E107" s="35"/>
      <c r="F107" s="35"/>
      <c r="G107" s="35"/>
      <c r="H107" s="35"/>
      <c r="I107" s="35"/>
      <c r="J107" s="35"/>
      <c r="K107" s="35"/>
    </row>
    <row r="108" spans="1:11" x14ac:dyDescent="0.25">
      <c r="A108" s="35"/>
      <c r="B108" s="36"/>
      <c r="C108" s="35"/>
      <c r="D108" s="35"/>
      <c r="E108" s="35"/>
      <c r="F108" s="35"/>
      <c r="G108" s="35"/>
      <c r="H108" s="35"/>
      <c r="I108" s="35"/>
      <c r="J108" s="35"/>
      <c r="K108" s="35"/>
    </row>
  </sheetData>
  <mergeCells count="64">
    <mergeCell ref="B104:K104"/>
    <mergeCell ref="K70:K71"/>
    <mergeCell ref="B95:K95"/>
    <mergeCell ref="B96:K96"/>
    <mergeCell ref="B62:K62"/>
    <mergeCell ref="B69:K69"/>
    <mergeCell ref="B73:K73"/>
    <mergeCell ref="B84:K84"/>
    <mergeCell ref="B86:K86"/>
    <mergeCell ref="B92:K92"/>
    <mergeCell ref="B76:K76"/>
    <mergeCell ref="B80:K80"/>
    <mergeCell ref="B81:K81"/>
    <mergeCell ref="B88:K88"/>
    <mergeCell ref="B89:K89"/>
    <mergeCell ref="B59:K59"/>
    <mergeCell ref="B60:K60"/>
    <mergeCell ref="B75:K75"/>
    <mergeCell ref="B57:K57"/>
    <mergeCell ref="B38:K38"/>
    <mergeCell ref="B41:K41"/>
    <mergeCell ref="B46:K46"/>
    <mergeCell ref="B51:K51"/>
    <mergeCell ref="B56:K56"/>
    <mergeCell ref="B39:K39"/>
    <mergeCell ref="B42:K42"/>
    <mergeCell ref="B44:K44"/>
    <mergeCell ref="B47:K47"/>
    <mergeCell ref="B49:K49"/>
    <mergeCell ref="B52:K52"/>
    <mergeCell ref="B54:K54"/>
    <mergeCell ref="A1:K1"/>
    <mergeCell ref="A6:K6"/>
    <mergeCell ref="B8:K8"/>
    <mergeCell ref="G3:I3"/>
    <mergeCell ref="D3:D4"/>
    <mergeCell ref="E3:E4"/>
    <mergeCell ref="F3:F4"/>
    <mergeCell ref="J3:J4"/>
    <mergeCell ref="B7:K7"/>
    <mergeCell ref="A2:K2"/>
    <mergeCell ref="K3:K4"/>
    <mergeCell ref="A3:A4"/>
    <mergeCell ref="B3:B4"/>
    <mergeCell ref="C3:C4"/>
    <mergeCell ref="B18:K18"/>
    <mergeCell ref="B17:K17"/>
    <mergeCell ref="B9:K9"/>
    <mergeCell ref="B11:K11"/>
    <mergeCell ref="B12:K12"/>
    <mergeCell ref="B14:K14"/>
    <mergeCell ref="B15:K15"/>
    <mergeCell ref="B20:K20"/>
    <mergeCell ref="B21:K21"/>
    <mergeCell ref="B34:K34"/>
    <mergeCell ref="B36:K36"/>
    <mergeCell ref="B33:K33"/>
    <mergeCell ref="B32:K32"/>
    <mergeCell ref="B23:K23"/>
    <mergeCell ref="B26:K26"/>
    <mergeCell ref="B27:K27"/>
    <mergeCell ref="B24:K24"/>
    <mergeCell ref="B29:K29"/>
    <mergeCell ref="B30:K30"/>
  </mergeCells>
  <phoneticPr fontId="0" type="noConversion"/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1</vt:lpstr>
      <vt:lpstr>Приложение 2</vt:lpstr>
      <vt:lpstr>'Приложение 2'!Заголовки_для_печати</vt:lpstr>
      <vt:lpstr>'Приложение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2026-03-30T01:55:32Z</dcterms:modified>
</cp:coreProperties>
</file>